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35" windowWidth="5940" windowHeight="3135" tabRatio="708" activeTab="0"/>
  </bookViews>
  <sheets>
    <sheet name="Q12_error bars" sheetId="1" r:id="rId1"/>
    <sheet name="Q16_functions" sheetId="2" r:id="rId2"/>
    <sheet name="Q18_formula" sheetId="3" r:id="rId3"/>
    <sheet name="Q19_multiplot" sheetId="4" r:id="rId4"/>
    <sheet name="Q20_equation" sheetId="5" r:id="rId5"/>
    <sheet name="Q21_solver" sheetId="6" r:id="rId6"/>
    <sheet name="Q22_grade" sheetId="7" r:id="rId7"/>
    <sheet name="Q23_lab report" sheetId="8" r:id="rId8"/>
    <sheet name="Q24_exercise" sheetId="9" r:id="rId9"/>
    <sheet name="Q24_exercise2" sheetId="10" r:id="rId10"/>
    <sheet name="Q24_exercise3" sheetId="11" r:id="rId11"/>
    <sheet name="Q24_exercise4" sheetId="12" r:id="rId12"/>
  </sheets>
  <externalReferences>
    <externalReference r:id="rId15"/>
    <externalReference r:id="rId16"/>
  </externalReferences>
  <definedNames>
    <definedName name="solver_adj" localSheetId="4" hidden="1">'Q20_equation'!$B$9:$B$11</definedName>
    <definedName name="solver_adj" localSheetId="5" hidden="1">'Q21_solver'!#REF!</definedName>
    <definedName name="solver_adj" localSheetId="10" hidden="1">'Q24_exercise3'!$G$5:$G$9</definedName>
    <definedName name="solver_adj" localSheetId="11" hidden="1">'Q24_exercise4'!$B$11:$B$13</definedName>
    <definedName name="solver_cvg" localSheetId="4" hidden="1">0.0001</definedName>
    <definedName name="solver_cvg" localSheetId="5" hidden="1">0.0001</definedName>
    <definedName name="solver_cvg" localSheetId="10" hidden="1">0.0001</definedName>
    <definedName name="solver_cvg" localSheetId="11" hidden="1">0.0001</definedName>
    <definedName name="solver_drv" localSheetId="4" hidden="1">1</definedName>
    <definedName name="solver_drv" localSheetId="5" hidden="1">1</definedName>
    <definedName name="solver_drv" localSheetId="10" hidden="1">1</definedName>
    <definedName name="solver_drv" localSheetId="11" hidden="1">1</definedName>
    <definedName name="solver_est" localSheetId="4" hidden="1">1</definedName>
    <definedName name="solver_est" localSheetId="5" hidden="1">1</definedName>
    <definedName name="solver_est" localSheetId="10" hidden="1">1</definedName>
    <definedName name="solver_est" localSheetId="11" hidden="1">1</definedName>
    <definedName name="solver_itr" localSheetId="4" hidden="1">100</definedName>
    <definedName name="solver_itr" localSheetId="5" hidden="1">100</definedName>
    <definedName name="solver_itr" localSheetId="10" hidden="1">100</definedName>
    <definedName name="solver_itr" localSheetId="11" hidden="1">100</definedName>
    <definedName name="solver_lhs1" localSheetId="4" hidden="1">'Q20_equation'!$B$9:$B$11</definedName>
    <definedName name="solver_lhs1" localSheetId="5" hidden="1">'Q21_solver'!#REF!</definedName>
    <definedName name="solver_lhs2" localSheetId="5" hidden="1">'Q21_solver'!#REF!</definedName>
    <definedName name="solver_lin" localSheetId="4" hidden="1">2</definedName>
    <definedName name="solver_lin" localSheetId="5" hidden="1">2</definedName>
    <definedName name="solver_lin" localSheetId="10" hidden="1">2</definedName>
    <definedName name="solver_lin" localSheetId="11" hidden="1">2</definedName>
    <definedName name="solver_neg" localSheetId="4" hidden="1">2</definedName>
    <definedName name="solver_neg" localSheetId="5" hidden="1">2</definedName>
    <definedName name="solver_neg" localSheetId="10" hidden="1">2</definedName>
    <definedName name="solver_neg" localSheetId="11" hidden="1">2</definedName>
    <definedName name="solver_num" localSheetId="4" hidden="1">1</definedName>
    <definedName name="solver_num" localSheetId="5" hidden="1">1</definedName>
    <definedName name="solver_num" localSheetId="10" hidden="1">0</definedName>
    <definedName name="solver_num" localSheetId="11" hidden="1">0</definedName>
    <definedName name="solver_nwt" localSheetId="4" hidden="1">1</definedName>
    <definedName name="solver_nwt" localSheetId="5" hidden="1">1</definedName>
    <definedName name="solver_nwt" localSheetId="10" hidden="1">1</definedName>
    <definedName name="solver_nwt" localSheetId="11" hidden="1">1</definedName>
    <definedName name="solver_opt" localSheetId="4" hidden="1">'Q20_equation'!$A$5</definedName>
    <definedName name="solver_opt" localSheetId="5" hidden="1">'Q21_solver'!$D$2</definedName>
    <definedName name="solver_opt" localSheetId="10" hidden="1">'Q24_exercise3'!$G$11</definedName>
    <definedName name="solver_opt" localSheetId="11" hidden="1">'Q24_exercise4'!$C$11</definedName>
    <definedName name="solver_pre" localSheetId="4" hidden="1">0.000001</definedName>
    <definedName name="solver_pre" localSheetId="5" hidden="1">0.000001</definedName>
    <definedName name="solver_pre" localSheetId="10" hidden="1">0.000001</definedName>
    <definedName name="solver_pre" localSheetId="11" hidden="1">0.000001</definedName>
    <definedName name="solver_rel1" localSheetId="4" hidden="1">1</definedName>
    <definedName name="solver_rel1" localSheetId="5" hidden="1">1</definedName>
    <definedName name="solver_rel2" localSheetId="5" hidden="1">1</definedName>
    <definedName name="solver_rhs1" localSheetId="4" hidden="1">0</definedName>
    <definedName name="solver_rhs1" localSheetId="5" hidden="1">0</definedName>
    <definedName name="solver_rhs2" localSheetId="5" hidden="1">0</definedName>
    <definedName name="solver_scl" localSheetId="4" hidden="1">2</definedName>
    <definedName name="solver_scl" localSheetId="5" hidden="1">2</definedName>
    <definedName name="solver_scl" localSheetId="10" hidden="1">2</definedName>
    <definedName name="solver_scl" localSheetId="11" hidden="1">2</definedName>
    <definedName name="solver_sho" localSheetId="4" hidden="1">2</definedName>
    <definedName name="solver_sho" localSheetId="5" hidden="1">2</definedName>
    <definedName name="solver_sho" localSheetId="10" hidden="1">2</definedName>
    <definedName name="solver_sho" localSheetId="11" hidden="1">2</definedName>
    <definedName name="solver_tim" localSheetId="4" hidden="1">100</definedName>
    <definedName name="solver_tim" localSheetId="5" hidden="1">100</definedName>
    <definedName name="solver_tim" localSheetId="10" hidden="1">200</definedName>
    <definedName name="solver_tim" localSheetId="11" hidden="1">100</definedName>
    <definedName name="solver_tol" localSheetId="4" hidden="1">0.05</definedName>
    <definedName name="solver_tol" localSheetId="5" hidden="1">0.05</definedName>
    <definedName name="solver_tol" localSheetId="10" hidden="1">0.05</definedName>
    <definedName name="solver_tol" localSheetId="11" hidden="1">0.05</definedName>
    <definedName name="solver_typ" localSheetId="4" hidden="1">1</definedName>
    <definedName name="solver_typ" localSheetId="5" hidden="1">3</definedName>
    <definedName name="solver_typ" localSheetId="10" hidden="1">2</definedName>
    <definedName name="solver_typ" localSheetId="11" hidden="1">3</definedName>
    <definedName name="solver_val" localSheetId="4" hidden="1">0</definedName>
    <definedName name="solver_val" localSheetId="5" hidden="1">0</definedName>
    <definedName name="solver_val" localSheetId="10" hidden="1">0</definedName>
    <definedName name="solver_val" localSheetId="11" hidden="1">0</definedName>
  </definedNames>
  <calcPr fullCalcOnLoad="1"/>
</workbook>
</file>

<file path=xl/sharedStrings.xml><?xml version="1.0" encoding="utf-8"?>
<sst xmlns="http://schemas.openxmlformats.org/spreadsheetml/2006/main" count="186" uniqueCount="144">
  <si>
    <t>Angles in degree</t>
  </si>
  <si>
    <t>Angles in radian</t>
  </si>
  <si>
    <t>sin</t>
  </si>
  <si>
    <t>question 16</t>
  </si>
  <si>
    <t>question 22</t>
  </si>
  <si>
    <t>Name</t>
  </si>
  <si>
    <t>Mark</t>
  </si>
  <si>
    <t>Grade</t>
  </si>
  <si>
    <t>Adam Hamzah</t>
  </si>
  <si>
    <t>Adilah Arifin</t>
  </si>
  <si>
    <t>Balqis</t>
  </si>
  <si>
    <t>Siti Asma'</t>
  </si>
  <si>
    <t>Mohd Kamil</t>
  </si>
  <si>
    <t>Hasmizan Nazimi</t>
  </si>
  <si>
    <t>Ahmad Badrul</t>
  </si>
  <si>
    <t>Anuar Shaharom</t>
  </si>
  <si>
    <t>Wan Khadijah</t>
  </si>
  <si>
    <t>Nurul Husna</t>
  </si>
  <si>
    <t>Sholehah Mohd</t>
  </si>
  <si>
    <t>Intan Solehah</t>
  </si>
  <si>
    <t>Siti Mardiah</t>
  </si>
  <si>
    <t>Afiqah Nabilah</t>
  </si>
  <si>
    <t>Alifah Ilyana</t>
  </si>
  <si>
    <t>Nurul Izzah</t>
  </si>
  <si>
    <t>Mohd Fathi</t>
  </si>
  <si>
    <t>Syazwina</t>
  </si>
  <si>
    <t>Muhd Lutfi</t>
  </si>
  <si>
    <t>Mohd Hamdin</t>
  </si>
  <si>
    <t>A-</t>
  </si>
  <si>
    <t>A</t>
  </si>
  <si>
    <t>B+</t>
  </si>
  <si>
    <t>B</t>
  </si>
  <si>
    <t>Total Distribution</t>
  </si>
  <si>
    <t>B-</t>
  </si>
  <si>
    <t>R</t>
  </si>
  <si>
    <t>V</t>
  </si>
  <si>
    <t>question 21</t>
  </si>
  <si>
    <r>
      <t>V=a(1-exp(-b(R-c)))</t>
    </r>
    <r>
      <rPr>
        <vertAlign val="superscript"/>
        <sz val="12"/>
        <rFont val="Times New Roman"/>
        <family val="1"/>
      </rPr>
      <t>2</t>
    </r>
  </si>
  <si>
    <t>coefficient matrix (2x2)</t>
  </si>
  <si>
    <t>constant vector</t>
  </si>
  <si>
    <t>solution vector</t>
  </si>
  <si>
    <t>Determinant of coefficient matrix</t>
  </si>
  <si>
    <t>x1 coefficient matrix</t>
  </si>
  <si>
    <t>x2 coefficient matrix</t>
  </si>
  <si>
    <t>solving simultaneously equation</t>
  </si>
  <si>
    <t xml:space="preserve"> coefficient matrix (5x5)</t>
  </si>
  <si>
    <t>determinant of coefficient matrix</t>
  </si>
  <si>
    <t>(a) coefficient matrix</t>
  </si>
  <si>
    <t>(b) coefficient matrix</t>
  </si>
  <si>
    <t xml:space="preserve">(c) coefficient matrix </t>
  </si>
  <si>
    <t xml:space="preserve">(d) coefficient matrix </t>
  </si>
  <si>
    <t xml:space="preserve">(e) coefficient matrix </t>
  </si>
  <si>
    <t>question 20</t>
  </si>
  <si>
    <t>verification by back substitution</t>
  </si>
  <si>
    <t>x</t>
  </si>
  <si>
    <t>x error</t>
  </si>
  <si>
    <t>y</t>
  </si>
  <si>
    <t>y error</t>
  </si>
  <si>
    <t>a-4b+7c+2d+6e=</t>
  </si>
  <si>
    <t>2a+3b+c-2d+3e=</t>
  </si>
  <si>
    <t>3a-3b-5c+8d-9e=</t>
  </si>
  <si>
    <t>4a+8b+2c+5d+2e=</t>
  </si>
  <si>
    <t>5a-2b+2c+3d+4e=</t>
  </si>
  <si>
    <t>Height (cm)</t>
  </si>
  <si>
    <t>Weight (kg)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</si>
  <si>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</si>
  <si>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</si>
  <si>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</si>
  <si>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</si>
  <si>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</si>
  <si>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</si>
  <si>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</si>
  <si>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</si>
  <si>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</si>
  <si>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</si>
  <si>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</si>
  <si>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</si>
  <si>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</si>
  <si>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</si>
  <si>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</si>
  <si>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</si>
  <si>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</si>
  <si>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</si>
  <si>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</si>
  <si>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</si>
  <si>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</si>
  <si>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exercise_graphing with MS Excel</t>
  </si>
  <si>
    <t>exercise_working with matrices</t>
  </si>
  <si>
    <t>time</t>
  </si>
  <si>
    <t>Al13#2</t>
  </si>
  <si>
    <t>Data</t>
  </si>
  <si>
    <t>Residuals</t>
  </si>
  <si>
    <t>Square</t>
  </si>
  <si>
    <t>Variables</t>
  </si>
  <si>
    <t>f1=</t>
  </si>
  <si>
    <t>f2=</t>
  </si>
  <si>
    <t>k1=</t>
  </si>
  <si>
    <t>k2=</t>
  </si>
  <si>
    <t>B=</t>
  </si>
  <si>
    <t>SSR=</t>
  </si>
  <si>
    <t>exercise_non-linear curve cutting</t>
  </si>
  <si>
    <t>No.</t>
  </si>
  <si>
    <t>y values calculated using different set of constants</t>
  </si>
  <si>
    <t>a=</t>
  </si>
  <si>
    <t>b=</t>
  </si>
  <si>
    <t>Comments:</t>
  </si>
  <si>
    <t>question19</t>
  </si>
  <si>
    <t>g</t>
  </si>
  <si>
    <t>question18</t>
  </si>
  <si>
    <t>v=velocity</t>
  </si>
  <si>
    <t>FORMULA: v = u + gt</t>
  </si>
  <si>
    <t>u=initial speed</t>
  </si>
  <si>
    <t>g=gravity constant,10N/kg</t>
  </si>
  <si>
    <t>t=time(s)</t>
  </si>
  <si>
    <t>u</t>
  </si>
  <si>
    <t>t</t>
  </si>
  <si>
    <t>v</t>
  </si>
  <si>
    <t>question 12</t>
  </si>
  <si>
    <t>c=</t>
  </si>
  <si>
    <t>What is the value ov V if R:</t>
  </si>
  <si>
    <t>question 23</t>
  </si>
  <si>
    <t>Formula, R= V/I</t>
  </si>
  <si>
    <t>find the value of R, resistance</t>
  </si>
  <si>
    <t>I (current)</t>
  </si>
  <si>
    <t>V (voltage)</t>
  </si>
  <si>
    <t>R (resistance)</t>
  </si>
  <si>
    <t>graph</t>
  </si>
  <si>
    <t>Formula: y=2a cos(x) + b</t>
  </si>
  <si>
    <t>The graph is curved so due to the values of x that are derived from the cos function</t>
  </si>
  <si>
    <t>Grades</t>
  </si>
  <si>
    <t>no. of student</t>
  </si>
  <si>
    <t>example 1</t>
  </si>
  <si>
    <t>example 2</t>
  </si>
  <si>
    <t>coefficient matrix (3x3)</t>
  </si>
  <si>
    <t>determinent of coefficient matrix</t>
  </si>
  <si>
    <t>x3 coefficient matrix</t>
  </si>
  <si>
    <t>solving equation using goal seek</t>
  </si>
  <si>
    <t>initial guess</t>
  </si>
  <si>
    <t>formula</t>
  </si>
  <si>
    <t>x=</t>
  </si>
  <si>
    <t>solving simultaneously equation in excel using solver</t>
  </si>
  <si>
    <t>x1=</t>
  </si>
  <si>
    <t>x2=</t>
  </si>
  <si>
    <t>x3=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</si>
</sst>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"/>
    <numFmt numFmtId="175" formatCode="&quot;ر.س.&quot;\ #,##0_-;&quot;ر.س.&quot;\ #,##0\-"/>
    <numFmt numFmtId="176" formatCode="&quot;ر.س.&quot;\ #,##0_-;[Red]&quot;ر.س.&quot;\ #,##0\-"/>
    <numFmt numFmtId="177" formatCode="&quot;ر.س.&quot;\ #,##0.00_-;&quot;ر.س.&quot;\ #,##0.00\-"/>
    <numFmt numFmtId="178" formatCode="&quot;ر.س.&quot;\ #,##0.00_-;[Red]&quot;ر.س.&quot;\ #,##0.00\-"/>
    <numFmt numFmtId="179" formatCode="_-&quot;ر.س.&quot;\ * #,##0_-;_-&quot;ر.س.&quot;\ * #,##0\-;_-&quot;ر.س.&quot;\ * &quot;-&quot;_-;_-@_-"/>
    <numFmt numFmtId="180" formatCode="_-* #,##0_-;_-* #,##0\-;_-* &quot;-&quot;_-;_-@_-"/>
    <numFmt numFmtId="181" formatCode="_-&quot;ر.س.&quot;\ * #,##0.00_-;_-&quot;ر.س.&quot;\ * #,##0.00\-;_-&quot;ر.س.&quot;\ * &quot;-&quot;??_-;_-@_-"/>
    <numFmt numFmtId="182" formatCode="_-* #,##0.00_-;_-* #,##0.00\-;_-* &quot;-&quot;??_-;_-@_-"/>
    <numFmt numFmtId="183" formatCode="&quot;RM&quot;#,##0_);\(&quot;RM&quot;#,##0\)"/>
    <numFmt numFmtId="184" formatCode="&quot;RM&quot;#,##0_);[Red]\(&quot;RM&quot;#,##0\)"/>
    <numFmt numFmtId="185" formatCode="&quot;RM&quot;#,##0.00_);\(&quot;RM&quot;#,##0.00\)"/>
    <numFmt numFmtId="186" formatCode="&quot;RM&quot;#,##0.00_);[Red]\(&quot;RM&quot;#,##0.00\)"/>
    <numFmt numFmtId="187" formatCode="_(&quot;RM&quot;* #,##0_);_(&quot;RM&quot;* \(#,##0\);_(&quot;RM&quot;* &quot;-&quot;_);_(@_)"/>
    <numFmt numFmtId="188" formatCode="_(&quot;RM&quot;* #,##0.00_);_(&quot;RM&quot;* \(#,##0.00\);_(&quot;RM&quot;* &quot;-&quot;??_);_(@_)"/>
    <numFmt numFmtId="189" formatCode="0.0"/>
  </numFmts>
  <fonts count="2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sz val="12"/>
      <name val="Arial"/>
      <family val="2"/>
    </font>
    <font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0.75"/>
      <name val="Arial"/>
      <family val="2"/>
    </font>
    <font>
      <b/>
      <sz val="10.75"/>
      <name val="type"/>
      <family val="0"/>
    </font>
    <font>
      <b/>
      <sz val="11.5"/>
      <color indexed="17"/>
      <name val="Arial"/>
      <family val="2"/>
    </font>
    <font>
      <sz val="9.5"/>
      <name val="Arial"/>
      <family val="0"/>
    </font>
    <font>
      <b/>
      <sz val="11"/>
      <color indexed="8"/>
      <name val="Arial"/>
      <family val="2"/>
    </font>
    <font>
      <b/>
      <sz val="8.75"/>
      <name val="Arial"/>
      <family val="0"/>
    </font>
    <font>
      <b/>
      <sz val="14"/>
      <name val="Arial"/>
      <family val="2"/>
    </font>
    <font>
      <sz val="11.75"/>
      <name val="Arial"/>
      <family val="0"/>
    </font>
    <font>
      <b/>
      <sz val="11.75"/>
      <name val="Arial"/>
      <family val="0"/>
    </font>
    <font>
      <u val="single"/>
      <sz val="10"/>
      <name val="Arial"/>
      <family val="2"/>
    </font>
    <font>
      <sz val="5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6" fillId="0" borderId="1" xfId="21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Border="1" applyAlignment="1">
      <alignment/>
    </xf>
    <xf numFmtId="0" fontId="0" fillId="3" borderId="1" xfId="22" applyFill="1" applyBorder="1">
      <alignment/>
      <protection/>
    </xf>
    <xf numFmtId="174" fontId="0" fillId="3" borderId="1" xfId="22" applyNumberFormat="1" applyFill="1" applyBorder="1">
      <alignment/>
      <protection/>
    </xf>
    <xf numFmtId="174" fontId="0" fillId="0" borderId="1" xfId="22" applyNumberFormat="1" applyBorder="1">
      <alignment/>
      <protection/>
    </xf>
    <xf numFmtId="0" fontId="0" fillId="0" borderId="1" xfId="22" applyBorder="1">
      <alignment/>
      <protection/>
    </xf>
    <xf numFmtId="0" fontId="0" fillId="0" borderId="1" xfId="0" applyBorder="1" applyAlignment="1">
      <alignment/>
    </xf>
    <xf numFmtId="0" fontId="12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3" borderId="26" xfId="0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0" fillId="3" borderId="1" xfId="22" applyFill="1" applyBorder="1" applyAlignment="1">
      <alignment horizontal="center"/>
      <protection/>
    </xf>
    <xf numFmtId="0" fontId="1" fillId="3" borderId="17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189" fontId="0" fillId="0" borderId="1" xfId="0" applyNumberFormat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0" fillId="0" borderId="3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3" xfId="0" applyBorder="1" applyAlignment="1">
      <alignment horizontal="center"/>
    </xf>
    <xf numFmtId="0" fontId="25" fillId="0" borderId="0" xfId="0" applyFont="1" applyAlignment="1">
      <alignment/>
    </xf>
    <xf numFmtId="0" fontId="11" fillId="3" borderId="31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/>
    </xf>
    <xf numFmtId="0" fontId="22" fillId="4" borderId="1" xfId="21" applyFont="1" applyFill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10" fillId="3" borderId="36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0" fillId="2" borderId="3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20" fillId="3" borderId="37" xfId="0" applyFont="1" applyFill="1" applyBorder="1" applyAlignment="1">
      <alignment horizontal="center"/>
    </xf>
    <xf numFmtId="0" fontId="20" fillId="3" borderId="25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5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1" xfId="22"/>
    <cellStyle name="Percent" xfId="23"/>
  </cellStyles>
  <dxfs count="4">
    <dxf>
      <fill>
        <patternFill>
          <bgColor rgb="FF333399"/>
        </patternFill>
      </fill>
      <border/>
    </dxf>
    <dxf>
      <font>
        <color rgb="FF333399"/>
      </font>
      <border/>
    </dxf>
    <dxf>
      <font>
        <color rgb="FF80008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'Q12_error bars'!$C$4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percentage"/>
            <c:val val="10"/>
            <c:noEndCap val="0"/>
          </c:errBars>
          <c:xVal>
            <c:numRef>
              <c:f>'Q12_error bars'!$A$5:$A$9</c:f>
              <c:numCache/>
            </c:numRef>
          </c:xVal>
          <c:yVal>
            <c:numRef>
              <c:f>'Q12_error bars'!$C$5:$C$9</c:f>
              <c:numCache/>
            </c:numRef>
          </c:yVal>
          <c:smooth val="1"/>
        </c:ser>
        <c:axId val="24896499"/>
        <c:axId val="22741900"/>
      </c:scatterChart>
      <c:valAx>
        <c:axId val="24896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41900"/>
        <c:crosses val="autoZero"/>
        <c:crossBetween val="midCat"/>
        <c:dispUnits/>
      </c:valAx>
      <c:valAx>
        <c:axId val="22741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96499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'Q19_multiplot'!$D$12:$H$12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'Q19_multiplot'!$D$13:$H$13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'Q19_multiplot'!$D$14:$H$14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'Q19_multiplot'!$D$15:$H$15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'Q19_multiplot'!$D$16:$H$16</c:f>
              <c:numCache/>
            </c:numRef>
          </c:val>
          <c:smooth val="0"/>
        </c:ser>
        <c:axId val="3350509"/>
        <c:axId val="30154582"/>
      </c:lineChart>
      <c:catAx>
        <c:axId val="3350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54582"/>
        <c:crosses val="autoZero"/>
        <c:auto val="1"/>
        <c:lblOffset val="100"/>
        <c:noMultiLvlLbl val="0"/>
      </c:catAx>
      <c:valAx>
        <c:axId val="30154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0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Question 21</a:t>
            </a:r>
          </a:p>
        </c:rich>
      </c:tx>
      <c:layout>
        <c:manualLayout>
          <c:xMode val="factor"/>
          <c:yMode val="factor"/>
          <c:x val="0.002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75"/>
          <c:w val="0.73475"/>
          <c:h val="0.789"/>
        </c:manualLayout>
      </c:layout>
      <c:scatterChart>
        <c:scatterStyle val="smooth"/>
        <c:varyColors val="0"/>
        <c:ser>
          <c:idx val="0"/>
          <c:order val="0"/>
          <c:tx>
            <c:v>Theoretical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'[1]Answer21'!$A$6:$A$27</c:f>
              <c:numCache>
                <c:ptCount val="2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2.1</c:v>
                </c:pt>
                <c:pt idx="5">
                  <c:v>2.2</c:v>
                </c:pt>
                <c:pt idx="6">
                  <c:v>2.3</c:v>
                </c:pt>
                <c:pt idx="7">
                  <c:v>2.4</c:v>
                </c:pt>
                <c:pt idx="8">
                  <c:v>2.5</c:v>
                </c:pt>
                <c:pt idx="9">
                  <c:v>2.6</c:v>
                </c:pt>
                <c:pt idx="10">
                  <c:v>2.7</c:v>
                </c:pt>
                <c:pt idx="11">
                  <c:v>2.8</c:v>
                </c:pt>
                <c:pt idx="12">
                  <c:v>2.9</c:v>
                </c:pt>
                <c:pt idx="13">
                  <c:v>3</c:v>
                </c:pt>
                <c:pt idx="14">
                  <c:v>3.1</c:v>
                </c:pt>
                <c:pt idx="15">
                  <c:v>3.2</c:v>
                </c:pt>
                <c:pt idx="16">
                  <c:v>3.5</c:v>
                </c:pt>
                <c:pt idx="17">
                  <c:v>4</c:v>
                </c:pt>
                <c:pt idx="18">
                  <c:v>4.5</c:v>
                </c:pt>
                <c:pt idx="19">
                  <c:v>5</c:v>
                </c:pt>
                <c:pt idx="20">
                  <c:v>5.5</c:v>
                </c:pt>
                <c:pt idx="21">
                  <c:v>6</c:v>
                </c:pt>
              </c:numCache>
            </c:numRef>
          </c:xVal>
          <c:yVal>
            <c:numRef>
              <c:f>'[1]Answer21'!$C$6:$C$27</c:f>
              <c:numCache>
                <c:ptCount val="22"/>
                <c:pt idx="0">
                  <c:v>125.53934307123252</c:v>
                </c:pt>
                <c:pt idx="1">
                  <c:v>51.88437749572745</c:v>
                </c:pt>
                <c:pt idx="2">
                  <c:v>15.463744707704107</c:v>
                </c:pt>
                <c:pt idx="3">
                  <c:v>1.5849730882524176</c:v>
                </c:pt>
                <c:pt idx="4">
                  <c:v>0.6177418432758356</c:v>
                </c:pt>
                <c:pt idx="5">
                  <c:v>0.11000409067459914</c:v>
                </c:pt>
                <c:pt idx="6">
                  <c:v>0.010956323923700195</c:v>
                </c:pt>
                <c:pt idx="7">
                  <c:v>0.27433235355681873</c:v>
                </c:pt>
                <c:pt idx="8">
                  <c:v>0.8580279826950861</c:v>
                </c:pt>
                <c:pt idx="9">
                  <c:v>1.723755703618803</c:v>
                </c:pt>
                <c:pt idx="10">
                  <c:v>2.8367270520636154</c:v>
                </c:pt>
                <c:pt idx="11">
                  <c:v>4.165360440514012</c:v>
                </c:pt>
                <c:pt idx="12">
                  <c:v>5.681012461997216</c:v>
                </c:pt>
                <c:pt idx="13">
                  <c:v>7.357730812864293</c:v>
                </c:pt>
                <c:pt idx="14">
                  <c:v>9.172027127811905</c:v>
                </c:pt>
                <c:pt idx="15">
                  <c:v>11.102668153895399</c:v>
                </c:pt>
                <c:pt idx="16">
                  <c:v>17.410230608518805</c:v>
                </c:pt>
                <c:pt idx="17">
                  <c:v>28.793829179041424</c:v>
                </c:pt>
                <c:pt idx="18">
                  <c:v>40.214527274523874</c:v>
                </c:pt>
                <c:pt idx="19">
                  <c:v>50.963386047847294</c:v>
                </c:pt>
                <c:pt idx="20">
                  <c:v>60.69394721625959</c:v>
                </c:pt>
                <c:pt idx="21">
                  <c:v>69.2787092258296</c:v>
                </c:pt>
              </c:numCache>
            </c:numRef>
          </c:yVal>
          <c:smooth val="1"/>
        </c:ser>
        <c:ser>
          <c:idx val="1"/>
          <c:order val="1"/>
          <c:tx>
            <c:v>Experimental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'[1]Answer21'!$A$6:$A$27</c:f>
              <c:numCache>
                <c:ptCount val="2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2.1</c:v>
                </c:pt>
                <c:pt idx="5">
                  <c:v>2.2</c:v>
                </c:pt>
                <c:pt idx="6">
                  <c:v>2.3</c:v>
                </c:pt>
                <c:pt idx="7">
                  <c:v>2.4</c:v>
                </c:pt>
                <c:pt idx="8">
                  <c:v>2.5</c:v>
                </c:pt>
                <c:pt idx="9">
                  <c:v>2.6</c:v>
                </c:pt>
                <c:pt idx="10">
                  <c:v>2.7</c:v>
                </c:pt>
                <c:pt idx="11">
                  <c:v>2.8</c:v>
                </c:pt>
                <c:pt idx="12">
                  <c:v>2.9</c:v>
                </c:pt>
                <c:pt idx="13">
                  <c:v>3</c:v>
                </c:pt>
                <c:pt idx="14">
                  <c:v>3.1</c:v>
                </c:pt>
                <c:pt idx="15">
                  <c:v>3.2</c:v>
                </c:pt>
                <c:pt idx="16">
                  <c:v>3.5</c:v>
                </c:pt>
                <c:pt idx="17">
                  <c:v>4</c:v>
                </c:pt>
                <c:pt idx="18">
                  <c:v>4.5</c:v>
                </c:pt>
                <c:pt idx="19">
                  <c:v>5</c:v>
                </c:pt>
                <c:pt idx="20">
                  <c:v>5.5</c:v>
                </c:pt>
                <c:pt idx="21">
                  <c:v>6</c:v>
                </c:pt>
              </c:numCache>
            </c:numRef>
          </c:xVal>
          <c:yVal>
            <c:numRef>
              <c:f>'[1]Answer21'!$B$6:$B$27</c:f>
              <c:numCache>
                <c:ptCount val="22"/>
                <c:pt idx="0">
                  <c:v>127.0355</c:v>
                </c:pt>
                <c:pt idx="1">
                  <c:v>48.0715</c:v>
                </c:pt>
                <c:pt idx="2">
                  <c:v>12.1348</c:v>
                </c:pt>
                <c:pt idx="3">
                  <c:v>8.3139</c:v>
                </c:pt>
                <c:pt idx="4">
                  <c:v>5.3366</c:v>
                </c:pt>
                <c:pt idx="5">
                  <c:v>3.1064</c:v>
                </c:pt>
                <c:pt idx="6">
                  <c:v>1.5361</c:v>
                </c:pt>
                <c:pt idx="7">
                  <c:v>0.5472</c:v>
                </c:pt>
                <c:pt idx="8">
                  <c:v>0.0689</c:v>
                </c:pt>
                <c:pt idx="9">
                  <c:v>0.0374</c:v>
                </c:pt>
                <c:pt idx="10">
                  <c:v>0.3957</c:v>
                </c:pt>
                <c:pt idx="11">
                  <c:v>1.0921</c:v>
                </c:pt>
                <c:pt idx="12">
                  <c:v>2.0807</c:v>
                </c:pt>
                <c:pt idx="13">
                  <c:v>3.3199</c:v>
                </c:pt>
                <c:pt idx="14">
                  <c:v>4.7728</c:v>
                </c:pt>
                <c:pt idx="15">
                  <c:v>10.0998</c:v>
                </c:pt>
                <c:pt idx="16">
                  <c:v>20.7786</c:v>
                </c:pt>
                <c:pt idx="17">
                  <c:v>31.9924</c:v>
                </c:pt>
                <c:pt idx="18">
                  <c:v>42.6319</c:v>
                </c:pt>
                <c:pt idx="19">
                  <c:v>52.1824</c:v>
                </c:pt>
                <c:pt idx="20">
                  <c:v>60.4667</c:v>
                </c:pt>
                <c:pt idx="21">
                  <c:v>67.4911</c:v>
                </c:pt>
              </c:numCache>
            </c:numRef>
          </c:yVal>
          <c:smooth val="1"/>
        </c:ser>
        <c:axId val="2955783"/>
        <c:axId val="26602048"/>
      </c:scatterChart>
      <c:valAx>
        <c:axId val="295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6602048"/>
        <c:crosses val="autoZero"/>
        <c:crossBetween val="midCat"/>
        <c:dispUnits/>
      </c:valAx>
      <c:valAx>
        <c:axId val="26602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9557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492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solidFill>
                <a:srgbClr val="008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'Q22_grade'!$F$4</c:f>
              <c:strCache>
                <c:ptCount val="1"/>
                <c:pt idx="0">
                  <c:v>Total Distribution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cat>
            <c:strRef>
              <c:f>'Q22_grade'!$E$5:$E$9</c:f>
              <c:strCache/>
            </c:strRef>
          </c:cat>
          <c:val>
            <c:numRef>
              <c:f>'Q22_grade'!$F$5:$F$9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'Q22_grade'!$A$28:$A$33</c:f>
              <c:strCache/>
            </c:strRef>
          </c:cat>
          <c:val>
            <c:numRef>
              <c:f>'Q22_grade'!$B$28:$B$33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091841"/>
        <c:axId val="7282250"/>
      </c:barChart>
      <c:lineChart>
        <c:grouping val="standard"/>
        <c:varyColors val="0"/>
        <c:axId val="65540251"/>
        <c:axId val="52991348"/>
      </c:lineChart>
      <c:catAx>
        <c:axId val="38091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282250"/>
        <c:crosses val="autoZero"/>
        <c:auto val="1"/>
        <c:lblOffset val="100"/>
        <c:noMultiLvlLbl val="0"/>
      </c:catAx>
      <c:valAx>
        <c:axId val="728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No. of 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091841"/>
        <c:crossesAt val="1"/>
        <c:crossBetween val="between"/>
        <c:dispUnits/>
      </c:valAx>
      <c:catAx>
        <c:axId val="65540251"/>
        <c:scaling>
          <c:orientation val="minMax"/>
        </c:scaling>
        <c:axPos val="b"/>
        <c:delete val="1"/>
        <c:majorTickMark val="in"/>
        <c:minorTickMark val="none"/>
        <c:tickLblPos val="nextTo"/>
        <c:crossAx val="52991348"/>
        <c:crosses val="autoZero"/>
        <c:auto val="1"/>
        <c:lblOffset val="100"/>
        <c:noMultiLvlLbl val="0"/>
      </c:catAx>
      <c:valAx>
        <c:axId val="529913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5402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graph V vs 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'Q23_lab report'!$B$8</c:f>
              <c:strCache>
                <c:ptCount val="1"/>
                <c:pt idx="0">
                  <c:v>V 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'Q23_lab report'!$A$9:$A$13</c:f>
              <c:numCache/>
            </c:numRef>
          </c:xVal>
          <c:yVal>
            <c:numRef>
              <c:f>'Q23_lab report'!$B$9:$B$13</c:f>
              <c:numCache/>
            </c:numRef>
          </c:yVal>
          <c:smooth val="0"/>
        </c:ser>
        <c:axId val="7160085"/>
        <c:axId val="64440766"/>
      </c:scatterChart>
      <c:valAx>
        <c:axId val="7160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40766"/>
        <c:crosses val="autoZero"/>
        <c:crossBetween val="midCat"/>
        <c:dispUnits/>
        <c:majorUnit val="0.4"/>
      </c:valAx>
      <c:valAx>
        <c:axId val="64440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60085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41"/>
          <c:w val="0.85825"/>
          <c:h val="0.84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'[2]Sheet1'!$B$1</c:f>
              <c:strCache>
                <c:ptCount val="1"/>
                <c:pt idx="0">
                  <c:v>Weight (kg)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'[2]Sheet1'!$A$2:$A$11</c:f>
              <c:numCache>
                <c:ptCount val="10"/>
                <c:pt idx="0">
                  <c:v>132</c:v>
                </c:pt>
                <c:pt idx="1">
                  <c:v>134</c:v>
                </c:pt>
                <c:pt idx="2">
                  <c:v>145</c:v>
                </c:pt>
                <c:pt idx="3">
                  <c:v>147</c:v>
                </c:pt>
                <c:pt idx="4">
                  <c:v>165</c:v>
                </c:pt>
                <c:pt idx="5">
                  <c:v>187</c:v>
                </c:pt>
                <c:pt idx="6">
                  <c:v>197</c:v>
                </c:pt>
                <c:pt idx="7">
                  <c:v>201</c:v>
                </c:pt>
                <c:pt idx="8">
                  <c:v>234</c:v>
                </c:pt>
                <c:pt idx="9">
                  <c:v>245</c:v>
                </c:pt>
              </c:numCache>
            </c:numRef>
          </c:xVal>
          <c:yVal>
            <c:numRef>
              <c:f>'[2]Sheet1'!$B$2:$B$11</c:f>
              <c:numCache>
                <c:ptCount val="10"/>
                <c:pt idx="0">
                  <c:v>54</c:v>
                </c:pt>
                <c:pt idx="1">
                  <c:v>53</c:v>
                </c:pt>
                <c:pt idx="2">
                  <c:v>56</c:v>
                </c:pt>
                <c:pt idx="3">
                  <c:v>57</c:v>
                </c:pt>
                <c:pt idx="4">
                  <c:v>68</c:v>
                </c:pt>
                <c:pt idx="5">
                  <c:v>73</c:v>
                </c:pt>
                <c:pt idx="6">
                  <c:v>77</c:v>
                </c:pt>
                <c:pt idx="7">
                  <c:v>79</c:v>
                </c:pt>
                <c:pt idx="8">
                  <c:v>73</c:v>
                </c:pt>
                <c:pt idx="9">
                  <c:v>82</c:v>
                </c:pt>
              </c:numCache>
            </c:numRef>
          </c:yVal>
          <c:smooth val="0"/>
        </c:ser>
        <c:axId val="43095983"/>
        <c:axId val="52319528"/>
      </c:scatterChart>
      <c:valAx>
        <c:axId val="43095983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19528"/>
        <c:crosses val="autoZero"/>
        <c:crossBetween val="midCat"/>
        <c:dispUnits/>
        <c:majorUnit val="100"/>
        <c:minorUnit val="100"/>
      </c:valAx>
      <c:valAx>
        <c:axId val="52319528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95983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'Q24_exercise3'!$A$4</c:f>
              <c:strCache>
                <c:ptCount val="1"/>
                <c:pt idx="0">
                  <c:v>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'Q24_exercise3'!$A$5:$A$54</c:f>
              <c:numCache/>
            </c:numRef>
          </c:val>
          <c:smooth val="0"/>
        </c:ser>
        <c:ser>
          <c:idx val="1"/>
          <c:order val="1"/>
          <c:tx>
            <c:strRef>
              <c:f>'Q24_exercise3'!$B$4</c:f>
              <c:strCache>
                <c:ptCount val="1"/>
                <c:pt idx="0">
                  <c:v>Al13#2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'Q24_exercise3'!$B$5:$B$54</c:f>
              <c:numCache/>
            </c:numRef>
          </c:val>
          <c:smooth val="0"/>
        </c:ser>
        <c:axId val="1113705"/>
        <c:axId val="10023346"/>
      </c:lineChart>
      <c:catAx>
        <c:axId val="111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23346"/>
        <c:crosses val="autoZero"/>
        <c:auto val="1"/>
        <c:lblOffset val="100"/>
        <c:noMultiLvlLbl val="0"/>
      </c:catAx>
      <c:valAx>
        <c:axId val="10023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3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12</xdr:row>
      <xdr:rowOff>0</xdr:rowOff>
    </xdr:from>
    <xdr:to>
      <xdr:col>7</xdr:col>
      <xdr:colOff>209550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09550" y="2152650"/>
        <a:ext cx="42672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133350</xdr:rowOff>
    </xdr:from>
    <xdr:to>
      <xdr:col>8</xdr:col>
      <xdr:colOff>9525</xdr:colOff>
      <xdr:row>39</xdr:row>
      <xdr:rowOff>9525</xdr:rowOff>
    </xdr:to>
    <xdr:graphicFrame>
      <xdr:nvGraphicFramePr>
        <xdr:cNvPr id="1" name="Chart 18"/>
        <xdr:cNvGraphicFramePr/>
      </xdr:nvGraphicFramePr>
      <xdr:xfrm>
        <a:off x="133350" y="3228975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152400</xdr:rowOff>
    </xdr:to>
    <xdr:graphicFrame>
      <xdr:nvGraphicFramePr>
        <xdr:cNvPr id="1" name="Chart 3"/>
        <xdr:cNvGraphicFramePr/>
      </xdr:nvGraphicFramePr>
      <xdr:xfrm>
        <a:off x="0" y="5676900"/>
        <a:ext cx="4895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10</xdr:row>
      <xdr:rowOff>104775</xdr:rowOff>
    </xdr:from>
    <xdr:to>
      <xdr:col>6</xdr:col>
      <xdr:colOff>695325</xdr:colOff>
      <xdr:row>23</xdr:row>
      <xdr:rowOff>142875</xdr:rowOff>
    </xdr:to>
    <xdr:graphicFrame>
      <xdr:nvGraphicFramePr>
        <xdr:cNvPr id="1" name="Chart 4"/>
        <xdr:cNvGraphicFramePr/>
      </xdr:nvGraphicFramePr>
      <xdr:xfrm>
        <a:off x="2762250" y="1752600"/>
        <a:ext cx="26384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5</xdr:col>
      <xdr:colOff>552450</xdr:colOff>
      <xdr:row>49</xdr:row>
      <xdr:rowOff>9525</xdr:rowOff>
    </xdr:to>
    <xdr:graphicFrame>
      <xdr:nvGraphicFramePr>
        <xdr:cNvPr id="2" name="Chart 5"/>
        <xdr:cNvGraphicFramePr/>
      </xdr:nvGraphicFramePr>
      <xdr:xfrm>
        <a:off x="0" y="5553075"/>
        <a:ext cx="4257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152400</xdr:rowOff>
    </xdr:from>
    <xdr:to>
      <xdr:col>4</xdr:col>
      <xdr:colOff>76200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47625" y="2581275"/>
        <a:ext cx="27241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4</xdr:col>
      <xdr:colOff>19050</xdr:colOff>
      <xdr:row>48</xdr:row>
      <xdr:rowOff>152400</xdr:rowOff>
    </xdr:to>
    <xdr:graphicFrame>
      <xdr:nvGraphicFramePr>
        <xdr:cNvPr id="1" name="Chart 4"/>
        <xdr:cNvGraphicFramePr/>
      </xdr:nvGraphicFramePr>
      <xdr:xfrm>
        <a:off x="0" y="5895975"/>
        <a:ext cx="33051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</xdr:row>
      <xdr:rowOff>9525</xdr:rowOff>
    </xdr:from>
    <xdr:to>
      <xdr:col>8</xdr:col>
      <xdr:colOff>561975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3238500" y="2276475"/>
        <a:ext cx="22288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Worksheet%20Scrap%20'QUESTION%20#18%20%20%20%20...'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Windows%20XP%20User\Desktop\comp_in_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 particulars"/>
      <sheetName val="Answer12"/>
      <sheetName val="Answer16"/>
      <sheetName val="Answer18"/>
      <sheetName val="Answer19"/>
      <sheetName val="Answer20"/>
      <sheetName val="Answer21"/>
      <sheetName val="Answer22"/>
      <sheetName val="Answer23"/>
      <sheetName val="Exercise1"/>
      <sheetName val="Exercise2&amp;3"/>
      <sheetName val="Exercise4"/>
      <sheetName val="Exercise4 (graph)"/>
      <sheetName val="Exercise5"/>
    </sheetNames>
    <sheetDataSet>
      <sheetData sheetId="6">
        <row r="6">
          <cell r="A6">
            <v>0.5</v>
          </cell>
          <cell r="B6">
            <v>127.0355</v>
          </cell>
          <cell r="C6">
            <v>125.53934307123252</v>
          </cell>
        </row>
        <row r="7">
          <cell r="A7">
            <v>1</v>
          </cell>
          <cell r="B7">
            <v>48.0715</v>
          </cell>
          <cell r="C7">
            <v>51.88437749572745</v>
          </cell>
        </row>
        <row r="8">
          <cell r="A8">
            <v>1.5</v>
          </cell>
          <cell r="B8">
            <v>12.1348</v>
          </cell>
          <cell r="C8">
            <v>15.463744707704107</v>
          </cell>
        </row>
        <row r="9">
          <cell r="A9">
            <v>2</v>
          </cell>
          <cell r="B9">
            <v>8.3139</v>
          </cell>
          <cell r="C9">
            <v>1.5849730882524176</v>
          </cell>
        </row>
        <row r="10">
          <cell r="A10">
            <v>2.1</v>
          </cell>
          <cell r="B10">
            <v>5.3366</v>
          </cell>
          <cell r="C10">
            <v>0.6177418432758356</v>
          </cell>
        </row>
        <row r="11">
          <cell r="A11">
            <v>2.2</v>
          </cell>
          <cell r="B11">
            <v>3.1064</v>
          </cell>
          <cell r="C11">
            <v>0.11000409067459914</v>
          </cell>
        </row>
        <row r="12">
          <cell r="A12">
            <v>2.3</v>
          </cell>
          <cell r="B12">
            <v>1.5361</v>
          </cell>
          <cell r="C12">
            <v>0.010956323923700195</v>
          </cell>
        </row>
        <row r="13">
          <cell r="A13">
            <v>2.4</v>
          </cell>
          <cell r="B13">
            <v>0.5472</v>
          </cell>
          <cell r="C13">
            <v>0.27433235355681873</v>
          </cell>
        </row>
        <row r="14">
          <cell r="A14">
            <v>2.5</v>
          </cell>
          <cell r="B14">
            <v>0.0689</v>
          </cell>
          <cell r="C14">
            <v>0.8580279826950861</v>
          </cell>
        </row>
        <row r="15">
          <cell r="A15">
            <v>2.6</v>
          </cell>
          <cell r="B15">
            <v>0.0374</v>
          </cell>
          <cell r="C15">
            <v>1.723755703618803</v>
          </cell>
        </row>
        <row r="16">
          <cell r="A16">
            <v>2.7</v>
          </cell>
          <cell r="B16">
            <v>0.3957</v>
          </cell>
          <cell r="C16">
            <v>2.8367270520636154</v>
          </cell>
        </row>
        <row r="17">
          <cell r="A17">
            <v>2.8</v>
          </cell>
          <cell r="B17">
            <v>1.0921</v>
          </cell>
          <cell r="C17">
            <v>4.165360440514012</v>
          </cell>
        </row>
        <row r="18">
          <cell r="A18">
            <v>2.9</v>
          </cell>
          <cell r="B18">
            <v>2.0807</v>
          </cell>
          <cell r="C18">
            <v>5.681012461997216</v>
          </cell>
        </row>
        <row r="19">
          <cell r="A19">
            <v>3</v>
          </cell>
          <cell r="B19">
            <v>3.3199</v>
          </cell>
          <cell r="C19">
            <v>7.357730812864293</v>
          </cell>
        </row>
        <row r="20">
          <cell r="A20">
            <v>3.1</v>
          </cell>
          <cell r="B20">
            <v>4.7728</v>
          </cell>
          <cell r="C20">
            <v>9.172027127811905</v>
          </cell>
        </row>
        <row r="21">
          <cell r="A21">
            <v>3.2</v>
          </cell>
          <cell r="B21">
            <v>10.0998</v>
          </cell>
          <cell r="C21">
            <v>11.102668153895399</v>
          </cell>
        </row>
        <row r="22">
          <cell r="A22">
            <v>3.5</v>
          </cell>
          <cell r="B22">
            <v>20.7786</v>
          </cell>
          <cell r="C22">
            <v>17.410230608518805</v>
          </cell>
        </row>
        <row r="23">
          <cell r="A23">
            <v>4</v>
          </cell>
          <cell r="B23">
            <v>31.9924</v>
          </cell>
          <cell r="C23">
            <v>28.793829179041424</v>
          </cell>
        </row>
        <row r="24">
          <cell r="A24">
            <v>4.5</v>
          </cell>
          <cell r="B24">
            <v>42.6319</v>
          </cell>
          <cell r="C24">
            <v>40.214527274523874</v>
          </cell>
        </row>
        <row r="25">
          <cell r="A25">
            <v>5</v>
          </cell>
          <cell r="B25">
            <v>52.1824</v>
          </cell>
          <cell r="C25">
            <v>50.963386047847294</v>
          </cell>
        </row>
        <row r="26">
          <cell r="A26">
            <v>5.5</v>
          </cell>
          <cell r="B26">
            <v>60.4667</v>
          </cell>
          <cell r="C26">
            <v>60.69394721625959</v>
          </cell>
        </row>
        <row r="27">
          <cell r="A27">
            <v>6</v>
          </cell>
          <cell r="B27">
            <v>67.4911</v>
          </cell>
          <cell r="C27">
            <v>69.2787092258296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Weight (kg)</v>
          </cell>
        </row>
        <row r="2">
          <cell r="A2">
            <v>132</v>
          </cell>
          <cell r="B2">
            <v>54</v>
          </cell>
        </row>
        <row r="3">
          <cell r="A3">
            <v>134</v>
          </cell>
          <cell r="B3">
            <v>53</v>
          </cell>
        </row>
        <row r="4">
          <cell r="A4">
            <v>145</v>
          </cell>
          <cell r="B4">
            <v>56</v>
          </cell>
        </row>
        <row r="5">
          <cell r="A5">
            <v>147</v>
          </cell>
          <cell r="B5">
            <v>57</v>
          </cell>
        </row>
        <row r="6">
          <cell r="A6">
            <v>165</v>
          </cell>
          <cell r="B6">
            <v>68</v>
          </cell>
        </row>
        <row r="7">
          <cell r="A7">
            <v>187</v>
          </cell>
          <cell r="B7">
            <v>73</v>
          </cell>
        </row>
        <row r="8">
          <cell r="A8">
            <v>197</v>
          </cell>
          <cell r="B8">
            <v>77</v>
          </cell>
        </row>
        <row r="9">
          <cell r="A9">
            <v>201</v>
          </cell>
          <cell r="B9">
            <v>79</v>
          </cell>
        </row>
        <row r="10">
          <cell r="A10">
            <v>234</v>
          </cell>
          <cell r="B10">
            <v>73</v>
          </cell>
        </row>
        <row r="11">
          <cell r="A11">
            <v>245</v>
          </cell>
          <cell r="B11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 topLeftCell="A1">
      <selection activeCell="H14" sqref="H14"/>
    </sheetView>
  </sheetViews>
  <sheetFormatPr defaultColWidth="9.140625" defaultRowHeight="12.75"/>
  <sheetData>
    <row r="2" spans="1:2" ht="12.75">
      <c r="A2" s="74" t="s">
        <v>117</v>
      </c>
      <c r="B2" s="74"/>
    </row>
    <row r="4" spans="1:4" ht="18">
      <c r="A4" s="73" t="s">
        <v>54</v>
      </c>
      <c r="B4" s="73" t="s">
        <v>55</v>
      </c>
      <c r="C4" s="73" t="s">
        <v>56</v>
      </c>
      <c r="D4" s="73" t="s">
        <v>57</v>
      </c>
    </row>
    <row r="5" spans="1:4" ht="15">
      <c r="A5" s="21">
        <v>3</v>
      </c>
      <c r="B5" s="21">
        <v>0.5</v>
      </c>
      <c r="C5" s="21">
        <v>1</v>
      </c>
      <c r="D5" s="21">
        <v>0.2</v>
      </c>
    </row>
    <row r="6" spans="1:4" ht="15">
      <c r="A6" s="21">
        <v>6</v>
      </c>
      <c r="B6" s="21">
        <v>0.5</v>
      </c>
      <c r="C6" s="21">
        <v>2</v>
      </c>
      <c r="D6" s="21">
        <v>0.2</v>
      </c>
    </row>
    <row r="7" spans="1:4" ht="15">
      <c r="A7" s="21">
        <v>9</v>
      </c>
      <c r="B7" s="21">
        <v>0.5</v>
      </c>
      <c r="C7" s="21">
        <v>3</v>
      </c>
      <c r="D7" s="21">
        <v>0.2</v>
      </c>
    </row>
    <row r="8" spans="1:4" ht="15">
      <c r="A8" s="21">
        <v>12</v>
      </c>
      <c r="B8" s="21">
        <v>0.5</v>
      </c>
      <c r="C8" s="21">
        <v>4</v>
      </c>
      <c r="D8" s="21">
        <v>0.2</v>
      </c>
    </row>
    <row r="9" spans="1:4" ht="15">
      <c r="A9" s="21">
        <v>15</v>
      </c>
      <c r="B9" s="21">
        <v>0.5</v>
      </c>
      <c r="C9" s="21">
        <v>5</v>
      </c>
      <c r="D9" s="21">
        <v>0.2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&amp;L&amp;F&amp;C&amp;D&amp;R&amp;T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25">
      <selection activeCell="E48" sqref="E48"/>
    </sheetView>
  </sheetViews>
  <sheetFormatPr defaultColWidth="9.140625" defaultRowHeight="12.75"/>
  <cols>
    <col min="2" max="2" width="10.421875" style="0" customWidth="1"/>
    <col min="3" max="3" width="13.28125" style="0" customWidth="1"/>
    <col min="4" max="4" width="13.7109375" style="0" bestFit="1" customWidth="1"/>
    <col min="5" max="5" width="12.8515625" style="0" bestFit="1" customWidth="1"/>
  </cols>
  <sheetData>
    <row r="2" spans="1:3" ht="12.75">
      <c r="A2" s="108" t="s">
        <v>87</v>
      </c>
      <c r="B2" s="108"/>
      <c r="C2" s="108"/>
    </row>
    <row r="4" spans="1:8" ht="12.75">
      <c r="A4" s="113" t="s">
        <v>38</v>
      </c>
      <c r="B4" s="113"/>
      <c r="C4" s="64" t="s">
        <v>39</v>
      </c>
      <c r="D4" s="64" t="s">
        <v>40</v>
      </c>
      <c r="F4" s="113" t="s">
        <v>41</v>
      </c>
      <c r="G4" s="113"/>
      <c r="H4" s="113"/>
    </row>
    <row r="5" spans="1:8" ht="12.75">
      <c r="A5" s="36">
        <v>3</v>
      </c>
      <c r="B5" s="36">
        <v>-1</v>
      </c>
      <c r="C5" s="36">
        <v>5</v>
      </c>
      <c r="D5" s="36">
        <f>(MDETERM(A9:B10))/F5</f>
        <v>2</v>
      </c>
      <c r="F5" s="116">
        <f>MDETERM(A5:B6)</f>
        <v>28</v>
      </c>
      <c r="G5" s="117"/>
      <c r="H5" s="118"/>
    </row>
    <row r="6" spans="1:4" ht="12.75">
      <c r="A6" s="36">
        <v>-2</v>
      </c>
      <c r="B6" s="36">
        <v>10</v>
      </c>
      <c r="C6" s="36">
        <v>6</v>
      </c>
      <c r="D6" s="36">
        <f>(MDETERM(A12:B13))/F5</f>
        <v>0.9999999999999999</v>
      </c>
    </row>
    <row r="8" spans="1:2" ht="12.75">
      <c r="A8" s="114" t="s">
        <v>42</v>
      </c>
      <c r="B8" s="115"/>
    </row>
    <row r="9" spans="1:2" ht="12.75">
      <c r="A9" s="36">
        <f>$C$5</f>
        <v>5</v>
      </c>
      <c r="B9" s="36">
        <f>$B$5</f>
        <v>-1</v>
      </c>
    </row>
    <row r="10" spans="1:2" ht="12.75">
      <c r="A10" s="36">
        <f>$C$6</f>
        <v>6</v>
      </c>
      <c r="B10" s="36">
        <f>$B$6</f>
        <v>10</v>
      </c>
    </row>
    <row r="11" spans="1:2" ht="12.75">
      <c r="A11" s="113" t="s">
        <v>43</v>
      </c>
      <c r="B11" s="113"/>
    </row>
    <row r="12" spans="1:2" ht="12.75">
      <c r="A12" s="36">
        <f>$A$5</f>
        <v>3</v>
      </c>
      <c r="B12" s="36">
        <f>$C$5</f>
        <v>5</v>
      </c>
    </row>
    <row r="13" spans="1:2" ht="12.75">
      <c r="A13" s="36">
        <f>$A$6</f>
        <v>-2</v>
      </c>
      <c r="B13" s="36">
        <f>$C$6</f>
        <v>6</v>
      </c>
    </row>
    <row r="15" ht="12.75">
      <c r="A15" s="66" t="s">
        <v>131</v>
      </c>
    </row>
    <row r="17" spans="1:8" ht="12.75">
      <c r="A17" s="92" t="s">
        <v>38</v>
      </c>
      <c r="B17" s="92"/>
      <c r="C17" s="36" t="s">
        <v>39</v>
      </c>
      <c r="D17" s="36" t="s">
        <v>40</v>
      </c>
      <c r="F17" s="119" t="s">
        <v>46</v>
      </c>
      <c r="G17" s="119"/>
      <c r="H17" s="119"/>
    </row>
    <row r="18" spans="1:8" ht="12.75">
      <c r="A18" s="36">
        <v>16400</v>
      </c>
      <c r="B18" s="36">
        <v>3870</v>
      </c>
      <c r="C18" s="36">
        <v>272</v>
      </c>
      <c r="D18" s="36">
        <f>(MDETERM(A22:B23))/F18</f>
        <v>0.00535078083001379</v>
      </c>
      <c r="F18" s="116">
        <f>MDETERM(A18:B19)</f>
        <v>89846700</v>
      </c>
      <c r="G18" s="117"/>
      <c r="H18" s="118"/>
    </row>
    <row r="19" spans="1:4" ht="12.75">
      <c r="A19" s="36">
        <v>3990</v>
      </c>
      <c r="B19" s="36">
        <v>6420</v>
      </c>
      <c r="C19" s="36">
        <v>327</v>
      </c>
      <c r="D19" s="36">
        <f>(MDETERM(A25:B26))/F18</f>
        <v>1.1597834978914083</v>
      </c>
    </row>
    <row r="21" spans="1:2" ht="12.75">
      <c r="A21" s="36" t="s">
        <v>42</v>
      </c>
      <c r="B21" s="36"/>
    </row>
    <row r="22" spans="1:2" ht="12.75">
      <c r="A22" s="36">
        <v>272</v>
      </c>
      <c r="B22" s="36">
        <v>3870</v>
      </c>
    </row>
    <row r="23" spans="1:2" ht="12.75">
      <c r="A23" s="36">
        <v>327</v>
      </c>
      <c r="B23" s="36">
        <v>6420</v>
      </c>
    </row>
    <row r="24" spans="1:2" ht="12.75">
      <c r="A24" s="120" t="s">
        <v>43</v>
      </c>
      <c r="B24" s="121"/>
    </row>
    <row r="25" spans="1:2" ht="12.75">
      <c r="A25" s="36">
        <v>16400</v>
      </c>
      <c r="B25" s="36">
        <v>272</v>
      </c>
    </row>
    <row r="26" spans="1:2" ht="12.75">
      <c r="A26" s="36">
        <v>3990</v>
      </c>
      <c r="B26" s="36">
        <v>6420</v>
      </c>
    </row>
    <row r="28" ht="12.75">
      <c r="A28" s="66" t="s">
        <v>132</v>
      </c>
    </row>
    <row r="30" spans="1:8" ht="12.75">
      <c r="A30" s="92" t="s">
        <v>133</v>
      </c>
      <c r="B30" s="92"/>
      <c r="C30" s="92"/>
      <c r="D30" s="36" t="s">
        <v>39</v>
      </c>
      <c r="E30" s="36" t="s">
        <v>40</v>
      </c>
      <c r="F30" s="92" t="s">
        <v>134</v>
      </c>
      <c r="G30" s="92"/>
      <c r="H30" s="92"/>
    </row>
    <row r="31" spans="1:8" ht="12.75">
      <c r="A31" s="36">
        <v>7</v>
      </c>
      <c r="B31" s="36">
        <v>2</v>
      </c>
      <c r="C31" s="36">
        <v>-1</v>
      </c>
      <c r="D31" s="36">
        <v>15</v>
      </c>
      <c r="E31" s="36">
        <f>(MDETERM(A36:C38))/F31</f>
        <v>4.000000000000001</v>
      </c>
      <c r="F31" s="92">
        <f>MDETERM(A31:C33)</f>
        <v>-279</v>
      </c>
      <c r="G31" s="92"/>
      <c r="H31" s="92"/>
    </row>
    <row r="32" spans="1:5" ht="12.75">
      <c r="A32" s="36">
        <v>1</v>
      </c>
      <c r="B32" s="36">
        <v>-1</v>
      </c>
      <c r="C32" s="36">
        <v>15</v>
      </c>
      <c r="D32" s="36">
        <v>112</v>
      </c>
      <c r="E32" s="36">
        <f>(MDETERM(A40:C42))/F31</f>
        <v>-2.9999999999999996</v>
      </c>
    </row>
    <row r="33" spans="1:5" ht="12.75">
      <c r="A33" s="36">
        <v>-9</v>
      </c>
      <c r="B33" s="36">
        <v>0</v>
      </c>
      <c r="C33" s="36">
        <v>2</v>
      </c>
      <c r="D33" s="36">
        <v>-22</v>
      </c>
      <c r="E33" s="36"/>
    </row>
    <row r="35" spans="1:3" ht="12.75">
      <c r="A35" s="92" t="s">
        <v>42</v>
      </c>
      <c r="B35" s="92"/>
      <c r="C35" s="92"/>
    </row>
    <row r="36" spans="1:3" ht="12.75">
      <c r="A36" s="36">
        <v>15</v>
      </c>
      <c r="B36" s="36">
        <v>2</v>
      </c>
      <c r="C36" s="36">
        <v>-1</v>
      </c>
    </row>
    <row r="37" spans="1:3" ht="12.75">
      <c r="A37" s="36">
        <v>112</v>
      </c>
      <c r="B37" s="36">
        <v>-1</v>
      </c>
      <c r="C37" s="36">
        <v>15</v>
      </c>
    </row>
    <row r="38" spans="1:3" ht="12.75">
      <c r="A38" s="36">
        <v>-22</v>
      </c>
      <c r="B38" s="36">
        <v>0</v>
      </c>
      <c r="C38" s="36">
        <v>2</v>
      </c>
    </row>
    <row r="39" spans="1:3" ht="12.75">
      <c r="A39" s="92" t="s">
        <v>43</v>
      </c>
      <c r="B39" s="92"/>
      <c r="C39" s="92"/>
    </row>
    <row r="40" spans="1:3" ht="12.75">
      <c r="A40" s="45">
        <v>7</v>
      </c>
      <c r="B40" s="45">
        <v>15</v>
      </c>
      <c r="C40" s="45">
        <v>-1</v>
      </c>
    </row>
    <row r="41" spans="1:3" ht="12.75">
      <c r="A41" s="45">
        <v>1</v>
      </c>
      <c r="B41" s="45">
        <v>112</v>
      </c>
      <c r="C41" s="36">
        <v>15</v>
      </c>
    </row>
    <row r="42" spans="1:3" ht="12.75">
      <c r="A42" s="45">
        <v>-9</v>
      </c>
      <c r="B42" s="45">
        <v>-22</v>
      </c>
      <c r="C42" s="36">
        <v>2</v>
      </c>
    </row>
    <row r="43" spans="1:3" ht="12.75">
      <c r="A43" s="92" t="s">
        <v>135</v>
      </c>
      <c r="B43" s="92"/>
      <c r="C43" s="92"/>
    </row>
    <row r="44" spans="1:3" ht="12.75">
      <c r="A44" s="45">
        <v>7</v>
      </c>
      <c r="B44" s="45">
        <v>2</v>
      </c>
      <c r="C44" s="45">
        <v>15</v>
      </c>
    </row>
    <row r="45" spans="1:3" ht="12.75">
      <c r="A45" s="45">
        <v>1</v>
      </c>
      <c r="B45" s="36">
        <v>-1</v>
      </c>
      <c r="C45" s="45">
        <v>112</v>
      </c>
    </row>
    <row r="46" spans="1:3" ht="12.75">
      <c r="A46" s="45">
        <v>-9</v>
      </c>
      <c r="B46" s="36">
        <v>0</v>
      </c>
      <c r="C46" s="45">
        <v>-22</v>
      </c>
    </row>
  </sheetData>
  <mergeCells count="16">
    <mergeCell ref="F31:H31"/>
    <mergeCell ref="A35:C35"/>
    <mergeCell ref="A39:C39"/>
    <mergeCell ref="A43:C43"/>
    <mergeCell ref="A30:C30"/>
    <mergeCell ref="F5:H5"/>
    <mergeCell ref="F18:H18"/>
    <mergeCell ref="F30:H30"/>
    <mergeCell ref="A17:B17"/>
    <mergeCell ref="F17:H17"/>
    <mergeCell ref="A24:B24"/>
    <mergeCell ref="A11:B11"/>
    <mergeCell ref="A4:B4"/>
    <mergeCell ref="A2:C2"/>
    <mergeCell ref="F4:H4"/>
    <mergeCell ref="A8:B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&amp;L&amp;F&amp;C&amp;D&amp;R&amp;T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54"/>
  <sheetViews>
    <sheetView workbookViewId="0" topLeftCell="A4">
      <selection activeCell="H10" sqref="H10"/>
    </sheetView>
  </sheetViews>
  <sheetFormatPr defaultColWidth="9.140625" defaultRowHeight="12.75"/>
  <cols>
    <col min="1" max="1" width="9.57421875" style="0" bestFit="1" customWidth="1"/>
  </cols>
  <sheetData>
    <row r="2" spans="1:4" ht="12.75">
      <c r="A2" s="108" t="s">
        <v>100</v>
      </c>
      <c r="B2" s="108"/>
      <c r="C2" s="108"/>
      <c r="D2" s="108"/>
    </row>
    <row r="4" spans="1:7" ht="12.75">
      <c r="A4" s="50" t="s">
        <v>88</v>
      </c>
      <c r="B4" s="50" t="s">
        <v>89</v>
      </c>
      <c r="C4" s="36" t="s">
        <v>90</v>
      </c>
      <c r="D4" s="36" t="s">
        <v>91</v>
      </c>
      <c r="E4" s="36" t="s">
        <v>92</v>
      </c>
      <c r="F4" s="36" t="s">
        <v>93</v>
      </c>
      <c r="G4" s="36"/>
    </row>
    <row r="5" spans="1:7" ht="12.75">
      <c r="A5" s="33">
        <v>0.6666666666666666</v>
      </c>
      <c r="B5" s="32">
        <v>84.59824165902997</v>
      </c>
      <c r="C5" s="36">
        <f>($G$5*EXP(-$G$7*A5))+($G$6*EXP(-$G$8*A5))+$G$9</f>
        <v>85.21830014407223</v>
      </c>
      <c r="D5" s="36">
        <f>C5-B5</f>
        <v>0.6200584850422644</v>
      </c>
      <c r="E5" s="36">
        <f>D5^2</f>
        <v>0.38447252487290795</v>
      </c>
      <c r="F5" s="32" t="s">
        <v>94</v>
      </c>
      <c r="G5" s="32">
        <v>104.4824319002638</v>
      </c>
    </row>
    <row r="6" spans="1:7" ht="12.75">
      <c r="A6" s="33">
        <v>1</v>
      </c>
      <c r="B6" s="32">
        <v>78.51777987250188</v>
      </c>
      <c r="C6" s="36">
        <f aca="true" t="shared" si="0" ref="C6:C54">($G$5*EXP(-$G$7*A6))+($G$6*EXP(-$G$8*A6))+$G$9</f>
        <v>78.11624311300613</v>
      </c>
      <c r="D6" s="36">
        <f aca="true" t="shared" si="1" ref="D6:D54">C6-B6</f>
        <v>-0.4015367594957411</v>
      </c>
      <c r="E6" s="36">
        <f aca="true" t="shared" si="2" ref="E6:E54">D6^2</f>
        <v>0.1612317692263406</v>
      </c>
      <c r="F6" s="32" t="s">
        <v>95</v>
      </c>
      <c r="G6" s="32">
        <v>-9.636485498561413</v>
      </c>
    </row>
    <row r="7" spans="1:7" ht="12.75">
      <c r="A7" s="33">
        <v>1.3333333333333333</v>
      </c>
      <c r="B7" s="32">
        <v>71.75860161811192</v>
      </c>
      <c r="C7" s="36">
        <f t="shared" si="0"/>
        <v>71.61287766334166</v>
      </c>
      <c r="D7" s="36">
        <f t="shared" si="1"/>
        <v>-0.14572395477026134</v>
      </c>
      <c r="E7" s="36">
        <f t="shared" si="2"/>
        <v>0.021235470993885175</v>
      </c>
      <c r="F7" s="32" t="s">
        <v>96</v>
      </c>
      <c r="G7" s="32">
        <v>0.25910786382742407</v>
      </c>
    </row>
    <row r="8" spans="1:7" ht="12.75">
      <c r="A8" s="33">
        <v>1.6666666666666665</v>
      </c>
      <c r="B8" s="32">
        <v>64.57048547552323</v>
      </c>
      <c r="C8" s="36">
        <f t="shared" si="0"/>
        <v>65.6584611302042</v>
      </c>
      <c r="D8" s="36">
        <f t="shared" si="1"/>
        <v>1.0879756546809745</v>
      </c>
      <c r="E8" s="36">
        <f t="shared" si="2"/>
        <v>1.183691025178495</v>
      </c>
      <c r="F8" s="32" t="s">
        <v>97</v>
      </c>
      <c r="G8" s="32">
        <v>0.05603217218158448</v>
      </c>
    </row>
    <row r="9" spans="1:7" ht="12.75">
      <c r="A9" s="33">
        <v>2</v>
      </c>
      <c r="B9" s="32">
        <v>60.65779572530107</v>
      </c>
      <c r="C9" s="36">
        <f t="shared" si="0"/>
        <v>60.20737056214661</v>
      </c>
      <c r="D9" s="36">
        <f t="shared" si="1"/>
        <v>-0.45042516315446335</v>
      </c>
      <c r="E9" s="36">
        <f t="shared" si="2"/>
        <v>0.2028828276027249</v>
      </c>
      <c r="F9" s="32" t="s">
        <v>98</v>
      </c>
      <c r="G9" s="32">
        <v>6.594375582288878</v>
      </c>
    </row>
    <row r="10" spans="1:7" ht="12.75">
      <c r="A10" s="33">
        <v>2.333333333333333</v>
      </c>
      <c r="B10" s="32">
        <v>56.077675308347715</v>
      </c>
      <c r="C10" s="36">
        <f t="shared" si="0"/>
        <v>55.21776176734804</v>
      </c>
      <c r="D10" s="36">
        <f t="shared" si="1"/>
        <v>-0.8599135409996777</v>
      </c>
      <c r="E10" s="36">
        <f t="shared" si="2"/>
        <v>0.7394512979946043</v>
      </c>
      <c r="F10" s="32"/>
      <c r="G10" s="36"/>
    </row>
    <row r="11" spans="1:7" ht="12.75">
      <c r="A11" s="33">
        <v>2.6666666666666665</v>
      </c>
      <c r="B11" s="32">
        <v>51.293560614931515</v>
      </c>
      <c r="C11" s="36">
        <f t="shared" si="0"/>
        <v>50.65125657317947</v>
      </c>
      <c r="D11" s="36">
        <f t="shared" si="1"/>
        <v>-0.6423040417520482</v>
      </c>
      <c r="E11" s="36">
        <f t="shared" si="2"/>
        <v>0.4125544820510169</v>
      </c>
      <c r="F11" s="32" t="s">
        <v>99</v>
      </c>
      <c r="G11" s="36">
        <f>SUM(E5:E54)</f>
        <v>4.662582544927812</v>
      </c>
    </row>
    <row r="12" spans="1:5" ht="12.75">
      <c r="A12" s="34">
        <v>3</v>
      </c>
      <c r="B12" s="35">
        <v>46.85324101531042</v>
      </c>
      <c r="C12" s="36">
        <f t="shared" si="0"/>
        <v>46.47265596460974</v>
      </c>
      <c r="D12" s="36">
        <f t="shared" si="1"/>
        <v>-0.38058505070067383</v>
      </c>
      <c r="E12" s="36">
        <f t="shared" si="2"/>
        <v>0.14484498081683447</v>
      </c>
    </row>
    <row r="13" spans="1:5" ht="12.75">
      <c r="A13" s="34">
        <v>3.3333333333333335</v>
      </c>
      <c r="B13" s="35">
        <v>42.742317864650985</v>
      </c>
      <c r="C13" s="36">
        <f t="shared" si="0"/>
        <v>42.64967696009479</v>
      </c>
      <c r="D13" s="36">
        <f t="shared" si="1"/>
        <v>-0.09264090455619822</v>
      </c>
      <c r="E13" s="36">
        <f t="shared" si="2"/>
        <v>0.00858233719699063</v>
      </c>
    </row>
    <row r="14" spans="1:5" ht="12.75">
      <c r="A14" s="34">
        <v>3.666666666666667</v>
      </c>
      <c r="B14" s="35">
        <v>39.140485417585886</v>
      </c>
      <c r="C14" s="36">
        <f t="shared" si="0"/>
        <v>39.15271126077971</v>
      </c>
      <c r="D14" s="36">
        <f t="shared" si="1"/>
        <v>0.012225843193824915</v>
      </c>
      <c r="E14" s="36">
        <f t="shared" si="2"/>
        <v>0.000149471241799995</v>
      </c>
    </row>
    <row r="15" spans="1:5" ht="12.75">
      <c r="A15" s="34">
        <v>4</v>
      </c>
      <c r="B15" s="35">
        <v>35.727831938157664</v>
      </c>
      <c r="C15" s="36">
        <f t="shared" si="0"/>
        <v>35.954603871367645</v>
      </c>
      <c r="D15" s="36">
        <f t="shared" si="1"/>
        <v>0.22677193320998157</v>
      </c>
      <c r="E15" s="36">
        <f t="shared" si="2"/>
        <v>0.05142550969179234</v>
      </c>
    </row>
    <row r="16" spans="1:5" ht="12.75">
      <c r="A16" s="34">
        <v>4.333333333333333</v>
      </c>
      <c r="B16" s="35">
        <v>32.824235052901486</v>
      </c>
      <c r="C16" s="36">
        <f t="shared" si="0"/>
        <v>33.03045004008632</v>
      </c>
      <c r="D16" s="36">
        <f t="shared" si="1"/>
        <v>0.20621498718483622</v>
      </c>
      <c r="E16" s="36">
        <f t="shared" si="2"/>
        <v>0.04252462093964217</v>
      </c>
    </row>
    <row r="17" spans="1:5" ht="12.75">
      <c r="A17" s="34">
        <v>4.666666666666666</v>
      </c>
      <c r="B17" s="35">
        <v>30.066910199772906</v>
      </c>
      <c r="C17" s="36">
        <f t="shared" si="0"/>
        <v>30.357409001924992</v>
      </c>
      <c r="D17" s="36">
        <f t="shared" si="1"/>
        <v>0.29049880215208645</v>
      </c>
      <c r="E17" s="36">
        <f t="shared" si="2"/>
        <v>0.08438955405179707</v>
      </c>
    </row>
    <row r="18" spans="1:5" ht="12.75">
      <c r="A18" s="34">
        <v>5</v>
      </c>
      <c r="B18" s="35">
        <v>27.85637891399999</v>
      </c>
      <c r="C18" s="36">
        <f t="shared" si="0"/>
        <v>27.914533134740786</v>
      </c>
      <c r="D18" s="36">
        <f t="shared" si="1"/>
        <v>0.05815422074079635</v>
      </c>
      <c r="E18" s="36">
        <f t="shared" si="2"/>
        <v>0.003381913389969268</v>
      </c>
    </row>
    <row r="19" spans="1:5" ht="12.75">
      <c r="A19" s="34">
        <v>5.333333333333332</v>
      </c>
      <c r="B19" s="35">
        <v>25.64641368817489</v>
      </c>
      <c r="C19" s="36">
        <f t="shared" si="0"/>
        <v>25.682611252882644</v>
      </c>
      <c r="D19" s="36">
        <f t="shared" si="1"/>
        <v>0.0361975647077557</v>
      </c>
      <c r="E19" s="36">
        <f t="shared" si="2"/>
        <v>0.0013102636907721611</v>
      </c>
    </row>
    <row r="20" spans="1:5" ht="12.75">
      <c r="A20" s="34">
        <v>5.666666666666665</v>
      </c>
      <c r="B20" s="35">
        <v>23.398143292331724</v>
      </c>
      <c r="C20" s="36">
        <f t="shared" si="0"/>
        <v>23.6440248685092</v>
      </c>
      <c r="D20" s="36">
        <f t="shared" si="1"/>
        <v>0.24588157617747441</v>
      </c>
      <c r="E20" s="36">
        <f t="shared" si="2"/>
        <v>0.060457749503519155</v>
      </c>
    </row>
    <row r="21" spans="1:5" ht="12.75">
      <c r="A21" s="34">
        <v>6</v>
      </c>
      <c r="B21" s="35">
        <v>21.525528313709344</v>
      </c>
      <c r="C21" s="36">
        <f t="shared" si="0"/>
        <v>21.78261634757447</v>
      </c>
      <c r="D21" s="36">
        <f t="shared" si="1"/>
        <v>0.25708803386512713</v>
      </c>
      <c r="E21" s="36">
        <f t="shared" si="2"/>
        <v>0.06609425715663675</v>
      </c>
    </row>
    <row r="22" spans="1:5" ht="12.75">
      <c r="A22" s="34">
        <v>6.333333333333331</v>
      </c>
      <c r="B22" s="35">
        <v>19.811596144856566</v>
      </c>
      <c r="C22" s="36">
        <f t="shared" si="0"/>
        <v>20.0835679762423</v>
      </c>
      <c r="D22" s="36">
        <f t="shared" si="1"/>
        <v>0.2719718313857342</v>
      </c>
      <c r="E22" s="36">
        <f t="shared" si="2"/>
        <v>0.07396867706731025</v>
      </c>
    </row>
    <row r="23" spans="1:5" ht="12.75">
      <c r="A23" s="34">
        <v>6.666666666666664</v>
      </c>
      <c r="B23" s="35">
        <v>18.26188450743048</v>
      </c>
      <c r="C23" s="36">
        <f t="shared" si="0"/>
        <v>18.53329103493131</v>
      </c>
      <c r="D23" s="36">
        <f t="shared" si="1"/>
        <v>0.2714065275008295</v>
      </c>
      <c r="E23" s="36">
        <f t="shared" si="2"/>
        <v>0.07366150317005851</v>
      </c>
    </row>
    <row r="24" spans="1:5" ht="12.75">
      <c r="A24" s="34">
        <v>7</v>
      </c>
      <c r="B24" s="35">
        <v>17.06759749948317</v>
      </c>
      <c r="C24" s="36">
        <f t="shared" si="0"/>
        <v>17.119324051894417</v>
      </c>
      <c r="D24" s="36">
        <f t="shared" si="1"/>
        <v>0.05172655241124602</v>
      </c>
      <c r="E24" s="36">
        <f t="shared" si="2"/>
        <v>0.0026756362243533813</v>
      </c>
    </row>
    <row r="25" spans="1:5" ht="12.75">
      <c r="A25" s="34">
        <v>7.33333333333333</v>
      </c>
      <c r="B25" s="35">
        <v>15.512106554934334</v>
      </c>
      <c r="C25" s="36">
        <f t="shared" si="0"/>
        <v>15.83023947675751</v>
      </c>
      <c r="D25" s="36">
        <f t="shared" si="1"/>
        <v>0.3181329218231763</v>
      </c>
      <c r="E25" s="36">
        <f t="shared" si="2"/>
        <v>0.10120855594775122</v>
      </c>
    </row>
    <row r="26" spans="1:5" ht="12.75">
      <c r="A26" s="34">
        <v>7.666666666666663</v>
      </c>
      <c r="B26" s="35">
        <v>14.496678391696221</v>
      </c>
      <c r="C26" s="36">
        <f t="shared" si="0"/>
        <v>14.655558077292712</v>
      </c>
      <c r="D26" s="36">
        <f t="shared" si="1"/>
        <v>0.15887968559649046</v>
      </c>
      <c r="E26" s="36">
        <f t="shared" si="2"/>
        <v>0.025242754495239658</v>
      </c>
    </row>
    <row r="27" spans="1:5" ht="12.75">
      <c r="A27" s="34">
        <v>8</v>
      </c>
      <c r="B27" s="35">
        <v>13.461353868848349</v>
      </c>
      <c r="C27" s="36">
        <f t="shared" si="0"/>
        <v>13.585670420353052</v>
      </c>
      <c r="D27" s="36">
        <f t="shared" si="1"/>
        <v>0.12431655150470355</v>
      </c>
      <c r="E27" s="36">
        <f t="shared" si="2"/>
        <v>0.015454604978021612</v>
      </c>
    </row>
    <row r="28" spans="1:5" ht="12.75">
      <c r="A28" s="34">
        <v>8.33333333333333</v>
      </c>
      <c r="B28" s="35">
        <v>12.586502874432128</v>
      </c>
      <c r="C28" s="36">
        <f t="shared" si="0"/>
        <v>12.611764850774456</v>
      </c>
      <c r="D28" s="36">
        <f t="shared" si="1"/>
        <v>0.025261976342328296</v>
      </c>
      <c r="E28" s="36">
        <f t="shared" si="2"/>
        <v>0.0006381674487203545</v>
      </c>
    </row>
    <row r="29" spans="1:5" ht="12.75">
      <c r="A29" s="34">
        <v>8.666666666666664</v>
      </c>
      <c r="B29" s="35">
        <v>12.085108130742313</v>
      </c>
      <c r="C29" s="36">
        <f t="shared" si="0"/>
        <v>11.725761430556268</v>
      </c>
      <c r="D29" s="36">
        <f t="shared" si="1"/>
        <v>-0.35934670018604464</v>
      </c>
      <c r="E29" s="36">
        <f t="shared" si="2"/>
        <v>0.12913005093459906</v>
      </c>
    </row>
    <row r="30" spans="1:5" ht="12.75">
      <c r="A30" s="34">
        <v>9</v>
      </c>
      <c r="B30" s="35">
        <v>10.88753713697406</v>
      </c>
      <c r="C30" s="36">
        <f t="shared" si="0"/>
        <v>10.920251345122832</v>
      </c>
      <c r="D30" s="36">
        <f t="shared" si="1"/>
        <v>0.03271420814877146</v>
      </c>
      <c r="E30" s="36">
        <f t="shared" si="2"/>
        <v>0.0010702194148011451</v>
      </c>
    </row>
    <row r="31" spans="1:5" ht="12.75">
      <c r="A31" s="34">
        <v>9.333333333333332</v>
      </c>
      <c r="B31" s="35">
        <v>10.17969210591815</v>
      </c>
      <c r="C31" s="36">
        <f t="shared" si="0"/>
        <v>10.188441324277749</v>
      </c>
      <c r="D31" s="36">
        <f t="shared" si="1"/>
        <v>0.008749218359598743</v>
      </c>
      <c r="E31" s="36">
        <f t="shared" si="2"/>
        <v>7.654882190393971E-05</v>
      </c>
    </row>
    <row r="32" spans="1:5" ht="12.75">
      <c r="A32" s="34">
        <v>9.666666666666666</v>
      </c>
      <c r="B32" s="35">
        <v>9.51956199923066</v>
      </c>
      <c r="C32" s="36">
        <f t="shared" si="0"/>
        <v>9.524102662895963</v>
      </c>
      <c r="D32" s="36">
        <f t="shared" si="1"/>
        <v>0.004540663665302702</v>
      </c>
      <c r="E32" s="36">
        <f t="shared" si="2"/>
        <v>2.061762652140017E-05</v>
      </c>
    </row>
    <row r="33" spans="1:5" ht="12.75">
      <c r="A33" s="34">
        <v>10</v>
      </c>
      <c r="B33" s="35">
        <v>9.16399441029786</v>
      </c>
      <c r="C33" s="36">
        <f t="shared" si="0"/>
        <v>8.921524460734283</v>
      </c>
      <c r="D33" s="36">
        <f t="shared" si="1"/>
        <v>-0.2424699495635778</v>
      </c>
      <c r="E33" s="36">
        <f t="shared" si="2"/>
        <v>0.05879167644136397</v>
      </c>
    </row>
    <row r="34" spans="1:5" ht="12.75">
      <c r="A34" s="34">
        <v>10.333333333333334</v>
      </c>
      <c r="B34" s="35">
        <v>8.662763601034271</v>
      </c>
      <c r="C34" s="36">
        <f t="shared" si="0"/>
        <v>8.375470732235119</v>
      </c>
      <c r="D34" s="36">
        <f t="shared" si="1"/>
        <v>-0.2872928687991525</v>
      </c>
      <c r="E34" s="36">
        <f t="shared" si="2"/>
        <v>0.08253719246284705</v>
      </c>
    </row>
    <row r="35" spans="1:5" ht="12.75">
      <c r="A35" s="34">
        <v>10.666666666666668</v>
      </c>
      <c r="B35" s="35">
        <v>8.128460947166403</v>
      </c>
      <c r="C35" s="36">
        <f t="shared" si="0"/>
        <v>7.88114106608724</v>
      </c>
      <c r="D35" s="36">
        <f t="shared" si="1"/>
        <v>-0.24731988107916258</v>
      </c>
      <c r="E35" s="36">
        <f t="shared" si="2"/>
        <v>0.06116712357701112</v>
      </c>
    </row>
    <row r="36" spans="1:5" ht="12.75">
      <c r="A36" s="34">
        <v>11</v>
      </c>
      <c r="B36" s="35">
        <v>7.450049954025559</v>
      </c>
      <c r="C36" s="36">
        <f t="shared" si="0"/>
        <v>7.434134540804917</v>
      </c>
      <c r="D36" s="36">
        <f t="shared" si="1"/>
        <v>-0.01591541322064227</v>
      </c>
      <c r="E36" s="36">
        <f t="shared" si="2"/>
        <v>0.0002533003779837948</v>
      </c>
    </row>
    <row r="37" spans="1:5" ht="12.75">
      <c r="A37" s="34">
        <v>11.333333333333336</v>
      </c>
      <c r="B37" s="35">
        <v>7.1125697952954</v>
      </c>
      <c r="C37" s="36">
        <f t="shared" si="0"/>
        <v>7.030416626892803</v>
      </c>
      <c r="D37" s="36">
        <f t="shared" si="1"/>
        <v>-0.08215316840259668</v>
      </c>
      <c r="E37" s="36">
        <f t="shared" si="2"/>
        <v>0.006749143078585409</v>
      </c>
    </row>
    <row r="38" spans="1:5" ht="12.75">
      <c r="A38" s="34">
        <v>11.66666666666667</v>
      </c>
      <c r="B38" s="35">
        <v>6.938830664860603</v>
      </c>
      <c r="C38" s="36">
        <f t="shared" si="0"/>
        <v>6.666288828458038</v>
      </c>
      <c r="D38" s="36">
        <f t="shared" si="1"/>
        <v>-0.27254183640256535</v>
      </c>
      <c r="E38" s="36">
        <f t="shared" si="2"/>
        <v>0.07427905258968269</v>
      </c>
    </row>
    <row r="39" spans="1:5" ht="12.75">
      <c r="A39" s="34">
        <v>12</v>
      </c>
      <c r="B39" s="35">
        <v>6.255450558173109</v>
      </c>
      <c r="C39" s="36">
        <f t="shared" si="0"/>
        <v>6.33836083758067</v>
      </c>
      <c r="D39" s="36">
        <f t="shared" si="1"/>
        <v>0.08291027940756113</v>
      </c>
      <c r="E39" s="36">
        <f t="shared" si="2"/>
        <v>0.006874114431439855</v>
      </c>
    </row>
    <row r="40" spans="1:5" ht="12.75">
      <c r="A40" s="34">
        <v>12.333333333333337</v>
      </c>
      <c r="B40" s="35">
        <v>6.076879129601679</v>
      </c>
      <c r="C40" s="36">
        <f t="shared" si="0"/>
        <v>6.043524993511268</v>
      </c>
      <c r="D40" s="36">
        <f t="shared" si="1"/>
        <v>-0.033354136090411046</v>
      </c>
      <c r="E40" s="36">
        <f t="shared" si="2"/>
        <v>0.0011124983943376606</v>
      </c>
    </row>
    <row r="41" spans="1:5" ht="12.75">
      <c r="A41" s="34">
        <v>12.666666666666671</v>
      </c>
      <c r="B41" s="35">
        <v>6.076879129601679</v>
      </c>
      <c r="C41" s="36">
        <f t="shared" si="0"/>
        <v>5.778932855969775</v>
      </c>
      <c r="D41" s="36">
        <f t="shared" si="1"/>
        <v>-0.2979462736319034</v>
      </c>
      <c r="E41" s="36">
        <f t="shared" si="2"/>
        <v>0.08877198197113706</v>
      </c>
    </row>
    <row r="42" spans="1:5" ht="12.75">
      <c r="A42" s="34">
        <v>13</v>
      </c>
      <c r="B42" s="35">
        <v>5.72132972248707</v>
      </c>
      <c r="C42" s="36">
        <f t="shared" si="0"/>
        <v>5.541973717601571</v>
      </c>
      <c r="D42" s="36">
        <f t="shared" si="1"/>
        <v>-0.1793560048854994</v>
      </c>
      <c r="E42" s="36">
        <f t="shared" si="2"/>
        <v>0.03216857648848729</v>
      </c>
    </row>
    <row r="43" spans="1:5" ht="12.75">
      <c r="A43" s="34">
        <v>13.33333333333334</v>
      </c>
      <c r="B43" s="35">
        <v>5.398987802112359</v>
      </c>
      <c r="C43" s="36">
        <f t="shared" si="0"/>
        <v>5.330254895122611</v>
      </c>
      <c r="D43" s="36">
        <f t="shared" si="1"/>
        <v>-0.06873290698974799</v>
      </c>
      <c r="E43" s="36">
        <f t="shared" si="2"/>
        <v>0.004724212503261348</v>
      </c>
    </row>
    <row r="44" spans="1:5" ht="12.75">
      <c r="A44" s="34">
        <v>13.666666666666673</v>
      </c>
      <c r="B44" s="35">
        <v>5.038419620294164</v>
      </c>
      <c r="C44" s="36">
        <f t="shared" si="0"/>
        <v>5.141583651963677</v>
      </c>
      <c r="D44" s="36">
        <f t="shared" si="1"/>
        <v>0.10316403166951282</v>
      </c>
      <c r="E44" s="36">
        <f t="shared" si="2"/>
        <v>0.010642817430308244</v>
      </c>
    </row>
    <row r="45" spans="1:5" ht="12.75">
      <c r="A45" s="34">
        <v>14</v>
      </c>
      <c r="B45" s="35">
        <v>5.038419620294164</v>
      </c>
      <c r="C45" s="36">
        <f t="shared" si="0"/>
        <v>4.973950617403029</v>
      </c>
      <c r="D45" s="36">
        <f t="shared" si="1"/>
        <v>-0.06446900289113522</v>
      </c>
      <c r="E45" s="36">
        <f t="shared" si="2"/>
        <v>0.004156252333777201</v>
      </c>
    </row>
    <row r="46" spans="1:5" ht="12.75">
      <c r="A46" s="34">
        <v>14.333333333333341</v>
      </c>
      <c r="B46" s="35">
        <v>4.701137874262415</v>
      </c>
      <c r="C46" s="36">
        <f t="shared" si="0"/>
        <v>4.825514578348576</v>
      </c>
      <c r="D46" s="36">
        <f t="shared" si="1"/>
        <v>0.12437670408616164</v>
      </c>
      <c r="E46" s="36">
        <f t="shared" si="2"/>
        <v>0.015469564519336617</v>
      </c>
    </row>
    <row r="47" spans="1:5" ht="12.75">
      <c r="A47" s="34">
        <v>14.666666666666675</v>
      </c>
      <c r="B47" s="35">
        <v>4.705617687927017</v>
      </c>
      <c r="C47" s="36">
        <f t="shared" si="0"/>
        <v>4.694588530177844</v>
      </c>
      <c r="D47" s="36">
        <f t="shared" si="1"/>
        <v>-0.011029157749172569</v>
      </c>
      <c r="E47" s="36">
        <f t="shared" si="2"/>
        <v>0.00012164232065613333</v>
      </c>
    </row>
    <row r="48" spans="1:5" ht="12.75">
      <c r="A48" s="34">
        <v>15</v>
      </c>
      <c r="B48" s="35">
        <v>4.701137874262415</v>
      </c>
      <c r="C48" s="36">
        <f t="shared" si="0"/>
        <v>4.579626882443239</v>
      </c>
      <c r="D48" s="36">
        <f t="shared" si="1"/>
        <v>-0.1215109918191759</v>
      </c>
      <c r="E48" s="36">
        <f t="shared" si="2"/>
        <v>0.014764921132879834</v>
      </c>
    </row>
    <row r="49" spans="1:5" ht="12.75">
      <c r="A49" s="34">
        <v>15.333333333333343</v>
      </c>
      <c r="B49" s="35">
        <v>4.527224830784149</v>
      </c>
      <c r="C49" s="36">
        <f t="shared" si="0"/>
        <v>4.479213723871865</v>
      </c>
      <c r="D49" s="36">
        <f t="shared" si="1"/>
        <v>-0.04801110691228416</v>
      </c>
      <c r="E49" s="36">
        <f t="shared" si="2"/>
        <v>0.00230506638694278</v>
      </c>
    </row>
    <row r="50" spans="1:5" ht="12.75">
      <c r="A50" s="34">
        <v>15.666666666666677</v>
      </c>
      <c r="B50" s="35">
        <v>4.527224830784149</v>
      </c>
      <c r="C50" s="36">
        <f t="shared" si="0"/>
        <v>4.392052058997281</v>
      </c>
      <c r="D50" s="36">
        <f t="shared" si="1"/>
        <v>-0.13517277178686804</v>
      </c>
      <c r="E50" s="36">
        <f t="shared" si="2"/>
        <v>0.01827167823254471</v>
      </c>
    </row>
    <row r="51" spans="1:5" ht="12.75">
      <c r="A51" s="34">
        <v>16</v>
      </c>
      <c r="B51" s="35">
        <v>4.022736859738814</v>
      </c>
      <c r="C51" s="36">
        <f t="shared" si="0"/>
        <v>4.316953936014281</v>
      </c>
      <c r="D51" s="36">
        <f t="shared" si="1"/>
        <v>0.29421707627546745</v>
      </c>
      <c r="E51" s="36">
        <f t="shared" si="2"/>
        <v>0.08656368797208423</v>
      </c>
    </row>
    <row r="52" spans="1:5" ht="12.75">
      <c r="A52" s="34">
        <v>16.333333333333343</v>
      </c>
      <c r="B52" s="35">
        <v>4.022736859738814</v>
      </c>
      <c r="C52" s="36">
        <f t="shared" si="0"/>
        <v>4.252831392101579</v>
      </c>
      <c r="D52" s="36">
        <f t="shared" si="1"/>
        <v>0.23009453236276567</v>
      </c>
      <c r="E52" s="36">
        <f t="shared" si="2"/>
        <v>0.05294349382323982</v>
      </c>
    </row>
    <row r="53" spans="1:5" ht="12.75">
      <c r="A53" s="34">
        <v>16.666666666666675</v>
      </c>
      <c r="B53" s="35">
        <v>4.022736859738814</v>
      </c>
      <c r="C53" s="36">
        <f t="shared" si="0"/>
        <v>4.19868814856026</v>
      </c>
      <c r="D53" s="36">
        <f t="shared" si="1"/>
        <v>0.17595128882144628</v>
      </c>
      <c r="E53" s="36">
        <f t="shared" si="2"/>
        <v>0.030958856037928008</v>
      </c>
    </row>
    <row r="54" spans="1:5" ht="12.75">
      <c r="A54" s="34">
        <v>17</v>
      </c>
      <c r="B54" s="35">
        <v>4.022736859738814</v>
      </c>
      <c r="C54" s="36">
        <f t="shared" si="0"/>
        <v>4.153611993713788</v>
      </c>
      <c r="D54" s="36">
        <f t="shared" si="1"/>
        <v>0.13087513397497474</v>
      </c>
      <c r="E54" s="36">
        <f t="shared" si="2"/>
        <v>0.01712830069296759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F22" sqref="F22"/>
    </sheetView>
  </sheetViews>
  <sheetFormatPr defaultColWidth="9.140625" defaultRowHeight="12.75"/>
  <cols>
    <col min="1" max="1" width="10.8515625" style="0" bestFit="1" customWidth="1"/>
    <col min="3" max="3" width="12.7109375" style="0" bestFit="1" customWidth="1"/>
  </cols>
  <sheetData>
    <row r="2" spans="1:3" ht="12.75">
      <c r="A2" s="84" t="s">
        <v>136</v>
      </c>
      <c r="B2" s="84"/>
      <c r="C2" s="84"/>
    </row>
    <row r="4" spans="1:3" ht="12.75">
      <c r="A4" s="36" t="s">
        <v>137</v>
      </c>
      <c r="B4" s="36"/>
      <c r="C4" s="36" t="s">
        <v>138</v>
      </c>
    </row>
    <row r="5" spans="1:3" ht="12.75">
      <c r="A5" s="36" t="s">
        <v>139</v>
      </c>
      <c r="B5" s="36">
        <v>1.4040850198640642</v>
      </c>
      <c r="C5" s="36">
        <f>2*(B5^5)-3*(B5^2)-5</f>
        <v>-3.5626009120548474E-05</v>
      </c>
    </row>
    <row r="8" spans="1:5" ht="12.75">
      <c r="A8" s="122" t="s">
        <v>140</v>
      </c>
      <c r="B8" s="122"/>
      <c r="C8" s="122"/>
      <c r="D8" s="122"/>
      <c r="E8" s="122"/>
    </row>
    <row r="10" spans="1:3" ht="12.75">
      <c r="A10" s="36" t="s">
        <v>137</v>
      </c>
      <c r="B10" s="36"/>
      <c r="C10" s="36" t="s">
        <v>138</v>
      </c>
    </row>
    <row r="11" spans="1:3" ht="12.75">
      <c r="A11" s="36" t="s">
        <v>141</v>
      </c>
      <c r="B11" s="36">
        <v>0.1428571428571429</v>
      </c>
      <c r="C11" s="36">
        <f>3*(B11)+2*B12-B13</f>
        <v>0</v>
      </c>
    </row>
    <row r="12" spans="1:3" ht="12.75">
      <c r="A12" s="36" t="s">
        <v>142</v>
      </c>
      <c r="B12" s="36">
        <v>1.4285714285714286</v>
      </c>
      <c r="C12" s="36">
        <f>2*B11-B12+B13</f>
        <v>2.142857142857143</v>
      </c>
    </row>
    <row r="13" spans="1:3" ht="12.75">
      <c r="A13" s="36" t="s">
        <v>143</v>
      </c>
      <c r="B13" s="36">
        <v>3.2857142857142856</v>
      </c>
      <c r="C13" s="36">
        <f>B11+B12-2*B13</f>
        <v>-5</v>
      </c>
    </row>
  </sheetData>
  <mergeCells count="2">
    <mergeCell ref="A2:C2"/>
    <mergeCell ref="A8:E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workbookViewId="0" topLeftCell="A1">
      <selection activeCell="A23" sqref="A23:A26"/>
    </sheetView>
  </sheetViews>
  <sheetFormatPr defaultColWidth="9.140625" defaultRowHeight="12.75"/>
  <cols>
    <col min="1" max="1" width="15.57421875" style="0" customWidth="1"/>
    <col min="2" max="2" width="15.28125" style="0" customWidth="1"/>
  </cols>
  <sheetData>
    <row r="2" ht="12.75">
      <c r="A2" s="15" t="s">
        <v>3</v>
      </c>
    </row>
    <row r="3" ht="13.5" thickBot="1"/>
    <row r="4" spans="1:3" ht="13.5" thickBot="1">
      <c r="A4" s="47" t="s">
        <v>0</v>
      </c>
      <c r="B4" s="51" t="s">
        <v>1</v>
      </c>
      <c r="C4" s="48" t="s">
        <v>2</v>
      </c>
    </row>
    <row r="5" spans="1:3" ht="12.75">
      <c r="A5" s="7">
        <v>20</v>
      </c>
      <c r="B5" s="8">
        <f>RADIANS(A5)</f>
        <v>0.3490658503988659</v>
      </c>
      <c r="C5" s="9">
        <f>SIN(B5)</f>
        <v>0.3420201433256687</v>
      </c>
    </row>
    <row r="6" spans="1:3" ht="12.75">
      <c r="A6" s="2">
        <v>30</v>
      </c>
      <c r="B6" s="1">
        <f>RADIANS(A6)</f>
        <v>0.5235987755982988</v>
      </c>
      <c r="C6" s="3">
        <f>SIN(B6)</f>
        <v>0.49999999999999994</v>
      </c>
    </row>
    <row r="7" spans="1:3" ht="12.75">
      <c r="A7" s="2">
        <v>60</v>
      </c>
      <c r="B7" s="1">
        <f>RADIANS(A7)</f>
        <v>1.0471975511965976</v>
      </c>
      <c r="C7" s="3">
        <f>SIN(B7)</f>
        <v>0.8660254037844386</v>
      </c>
    </row>
    <row r="8" spans="1:3" ht="12.75">
      <c r="A8" s="2">
        <v>90</v>
      </c>
      <c r="B8" s="1">
        <f>RADIANS(A8)</f>
        <v>1.5707963267948966</v>
      </c>
      <c r="C8" s="3">
        <f>SIN(B8)</f>
        <v>1</v>
      </c>
    </row>
    <row r="9" spans="1:3" ht="13.5" thickBot="1">
      <c r="A9" s="4">
        <v>180</v>
      </c>
      <c r="B9" s="5">
        <f>RADIANS(A9)</f>
        <v>3.141592653589793</v>
      </c>
      <c r="C9" s="6">
        <f>SIN(B9)</f>
        <v>1.22514845490862E-16</v>
      </c>
    </row>
    <row r="13" ht="12.75">
      <c r="A13" s="15" t="s">
        <v>108</v>
      </c>
    </row>
    <row r="14" ht="13.5" thickBot="1"/>
    <row r="15" spans="1:3" ht="16.5" thickBot="1">
      <c r="A15" s="75" t="s">
        <v>110</v>
      </c>
      <c r="B15" s="76"/>
      <c r="C15" s="77"/>
    </row>
    <row r="17" spans="1:3" ht="18">
      <c r="A17" s="78" t="s">
        <v>109</v>
      </c>
      <c r="B17" s="78"/>
      <c r="C17" s="39"/>
    </row>
    <row r="18" spans="1:3" ht="15">
      <c r="A18" s="78" t="s">
        <v>111</v>
      </c>
      <c r="B18" s="78"/>
      <c r="C18" s="31"/>
    </row>
    <row r="19" spans="1:3" ht="15">
      <c r="A19" s="78" t="s">
        <v>112</v>
      </c>
      <c r="B19" s="78"/>
      <c r="C19" s="31"/>
    </row>
    <row r="20" spans="1:3" ht="15">
      <c r="A20" s="42" t="s">
        <v>113</v>
      </c>
      <c r="B20" s="43"/>
      <c r="C20" s="31"/>
    </row>
    <row r="23" spans="1:3" ht="15.75">
      <c r="A23" s="52" t="s">
        <v>114</v>
      </c>
      <c r="B23" s="1">
        <v>50</v>
      </c>
      <c r="C23" s="41">
        <v>60</v>
      </c>
    </row>
    <row r="24" spans="1:3" ht="15.75">
      <c r="A24" s="52" t="s">
        <v>107</v>
      </c>
      <c r="B24" s="1">
        <v>10</v>
      </c>
      <c r="C24" s="41">
        <v>10</v>
      </c>
    </row>
    <row r="25" spans="1:3" ht="15.75">
      <c r="A25" s="52" t="s">
        <v>115</v>
      </c>
      <c r="B25" s="1">
        <v>10</v>
      </c>
      <c r="C25" s="41">
        <v>20</v>
      </c>
    </row>
    <row r="26" spans="1:3" ht="15.75">
      <c r="A26" s="52" t="s">
        <v>116</v>
      </c>
      <c r="B26" s="40">
        <f>B23+(B24*B25)</f>
        <v>150</v>
      </c>
      <c r="C26" s="40">
        <f>C23+(C24*C25)</f>
        <v>260</v>
      </c>
    </row>
  </sheetData>
  <mergeCells count="4">
    <mergeCell ref="A15:C15"/>
    <mergeCell ref="A17:B17"/>
    <mergeCell ref="A18:B18"/>
    <mergeCell ref="A19:B1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&amp;L&amp;F&amp;C&amp;D&amp;R&amp;T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22" sqref="C22"/>
    </sheetView>
  </sheetViews>
  <sheetFormatPr defaultColWidth="9.140625" defaultRowHeight="12.75"/>
  <cols>
    <col min="2" max="2" width="31.7109375" style="0" customWidth="1"/>
    <col min="3" max="3" width="21.7109375" style="0" customWidth="1"/>
  </cols>
  <sheetData>
    <row r="1" ht="15">
      <c r="D1" s="38"/>
    </row>
    <row r="2" ht="12.75">
      <c r="A2" s="15" t="s">
        <v>108</v>
      </c>
    </row>
    <row r="3" ht="13.5" thickBot="1"/>
    <row r="4" spans="1:3" ht="16.5" thickBot="1">
      <c r="A4" s="79" t="s">
        <v>110</v>
      </c>
      <c r="B4" s="80"/>
      <c r="C4" s="81"/>
    </row>
    <row r="5" ht="15" customHeight="1"/>
    <row r="6" spans="1:4" ht="18">
      <c r="A6" s="78" t="s">
        <v>109</v>
      </c>
      <c r="B6" s="78"/>
      <c r="C6" s="39"/>
      <c r="D6" s="31"/>
    </row>
    <row r="7" spans="1:4" ht="15">
      <c r="A7" s="78" t="s">
        <v>111</v>
      </c>
      <c r="B7" s="78"/>
      <c r="C7" s="31"/>
      <c r="D7" s="31"/>
    </row>
    <row r="8" spans="1:4" ht="15">
      <c r="A8" s="78" t="s">
        <v>112</v>
      </c>
      <c r="B8" s="78"/>
      <c r="C8" s="31"/>
      <c r="D8" s="31"/>
    </row>
    <row r="9" spans="1:4" ht="15">
      <c r="A9" s="42" t="s">
        <v>113</v>
      </c>
      <c r="B9" s="43"/>
      <c r="C9" s="31"/>
      <c r="D9" s="31"/>
    </row>
    <row r="12" spans="1:3" ht="15.75">
      <c r="A12" s="37" t="s">
        <v>114</v>
      </c>
      <c r="B12" s="1">
        <v>50</v>
      </c>
      <c r="C12" s="41">
        <v>60</v>
      </c>
    </row>
    <row r="13" spans="1:3" ht="15.75">
      <c r="A13" s="37" t="s">
        <v>107</v>
      </c>
      <c r="B13" s="1">
        <v>10</v>
      </c>
      <c r="C13" s="41">
        <v>10</v>
      </c>
    </row>
    <row r="14" spans="1:3" ht="15.75">
      <c r="A14" s="37" t="s">
        <v>115</v>
      </c>
      <c r="B14" s="1">
        <v>10</v>
      </c>
      <c r="C14" s="41">
        <v>20</v>
      </c>
    </row>
    <row r="15" spans="1:3" ht="15.75">
      <c r="A15" s="37" t="s">
        <v>116</v>
      </c>
      <c r="B15" s="40">
        <f>B12+(B13*B14)</f>
        <v>150</v>
      </c>
      <c r="C15" s="40">
        <f>C12+(C13*C14)</f>
        <v>260</v>
      </c>
    </row>
  </sheetData>
  <mergeCells count="4">
    <mergeCell ref="A7:B7"/>
    <mergeCell ref="A4:C4"/>
    <mergeCell ref="A6:B6"/>
    <mergeCell ref="A8:B8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22">
      <selection activeCell="K39" sqref="K39"/>
    </sheetView>
  </sheetViews>
  <sheetFormatPr defaultColWidth="9.140625" defaultRowHeight="12.75"/>
  <cols>
    <col min="4" max="4" width="10.57421875" style="0" customWidth="1"/>
    <col min="5" max="5" width="10.421875" style="0" customWidth="1"/>
    <col min="6" max="7" width="10.7109375" style="0" customWidth="1"/>
    <col min="8" max="8" width="12.7109375" style="0" bestFit="1" customWidth="1"/>
  </cols>
  <sheetData>
    <row r="2" ht="12.75">
      <c r="A2" s="15" t="s">
        <v>106</v>
      </c>
    </row>
    <row r="3" ht="12" customHeight="1" thickBot="1"/>
    <row r="4" spans="1:7" ht="12.75" customHeight="1" thickBot="1">
      <c r="A4" s="85" t="s">
        <v>127</v>
      </c>
      <c r="B4" s="67"/>
      <c r="C4" s="67"/>
      <c r="D4" s="67"/>
      <c r="E4" s="67"/>
      <c r="F4" s="67"/>
      <c r="G4" s="68"/>
    </row>
    <row r="9" spans="1:8" ht="15">
      <c r="A9" s="69" t="s">
        <v>101</v>
      </c>
      <c r="B9" s="69" t="s">
        <v>54</v>
      </c>
      <c r="C9" s="72" t="s">
        <v>102</v>
      </c>
      <c r="D9" s="86"/>
      <c r="E9" s="86"/>
      <c r="F9" s="86"/>
      <c r="G9" s="86"/>
      <c r="H9" s="87"/>
    </row>
    <row r="10" spans="1:8" ht="12.75">
      <c r="A10" s="70"/>
      <c r="B10" s="70"/>
      <c r="C10" s="53" t="s">
        <v>103</v>
      </c>
      <c r="D10" s="53">
        <v>1</v>
      </c>
      <c r="E10" s="53">
        <v>2</v>
      </c>
      <c r="F10" s="53">
        <v>-1</v>
      </c>
      <c r="G10" s="53">
        <v>3</v>
      </c>
      <c r="H10" s="53">
        <v>2</v>
      </c>
    </row>
    <row r="11" spans="1:8" ht="12.75">
      <c r="A11" s="71"/>
      <c r="B11" s="71"/>
      <c r="C11" s="53" t="s">
        <v>104</v>
      </c>
      <c r="D11" s="53">
        <v>3</v>
      </c>
      <c r="E11" s="53">
        <v>6</v>
      </c>
      <c r="F11" s="53">
        <v>4</v>
      </c>
      <c r="G11" s="53">
        <v>5</v>
      </c>
      <c r="H11" s="53">
        <v>1</v>
      </c>
    </row>
    <row r="12" spans="1:8" ht="12.75">
      <c r="A12" s="36">
        <v>1</v>
      </c>
      <c r="B12" s="36">
        <v>30</v>
      </c>
      <c r="C12" s="36"/>
      <c r="D12" s="36">
        <f>2*$D$10*COS(B12)+$D$11</f>
        <v>3.308502899775168</v>
      </c>
      <c r="E12" s="36">
        <f>2*$E$10*COS(B12)+$E$11</f>
        <v>6.617005799550336</v>
      </c>
      <c r="F12" s="36">
        <f>2*$F$10*COS(B12)+$F$11</f>
        <v>3.691497100224832</v>
      </c>
      <c r="G12" s="36">
        <f>2*$G$10*COS(B12)+$G$11</f>
        <v>5.925508699325504</v>
      </c>
      <c r="H12" s="36">
        <f>2*$H$10*COS(B12)+$H$11</f>
        <v>1.6170057995503362</v>
      </c>
    </row>
    <row r="13" spans="1:8" ht="12.75">
      <c r="A13" s="36">
        <v>2</v>
      </c>
      <c r="B13" s="36">
        <v>45</v>
      </c>
      <c r="C13" s="36"/>
      <c r="D13" s="36">
        <f>2*$D$10*COS(B13)+$D$11</f>
        <v>4.05064397763546</v>
      </c>
      <c r="E13" s="36">
        <f>2*$E$10*COS(B13)+$E$11</f>
        <v>8.10128795527092</v>
      </c>
      <c r="F13" s="36">
        <f>2*$F$10*COS(B13)+$F$11</f>
        <v>2.9493560223645403</v>
      </c>
      <c r="G13" s="36">
        <f>2*$G$10*COS(B13)+$G$11</f>
        <v>8.151931932906379</v>
      </c>
      <c r="H13" s="36">
        <f>2*$H$10*COS(B13)+$H$11</f>
        <v>3.101287955270919</v>
      </c>
    </row>
    <row r="14" spans="1:8" ht="12.75">
      <c r="A14" s="36">
        <v>3</v>
      </c>
      <c r="B14" s="36">
        <v>60</v>
      </c>
      <c r="C14" s="36"/>
      <c r="D14" s="36">
        <f>2*$D$10*COS(B14)+$D$11</f>
        <v>1.0951740391696874</v>
      </c>
      <c r="E14" s="36">
        <f>2*$E$10*COS(B14)+$E$11</f>
        <v>2.1903480783393747</v>
      </c>
      <c r="F14" s="36">
        <f>2*$F$10*COS(B14)+$F$11</f>
        <v>5.904825960830313</v>
      </c>
      <c r="G14" s="36">
        <f>2*$G$10*COS(B14)+$G$11</f>
        <v>-0.7144778824909377</v>
      </c>
      <c r="H14" s="36">
        <f>2*$H$10*COS(B14)+$H$11</f>
        <v>-2.8096519216606253</v>
      </c>
    </row>
    <row r="15" spans="1:8" ht="12.75">
      <c r="A15" s="36">
        <v>4</v>
      </c>
      <c r="B15" s="36">
        <v>75</v>
      </c>
      <c r="C15" s="36"/>
      <c r="D15" s="36">
        <f>2*$D$10*COS(B15)+$D$11</f>
        <v>4.843502539449498</v>
      </c>
      <c r="E15" s="36">
        <f>2*$E$10*COS(B15)+$E$11</f>
        <v>9.687005078898997</v>
      </c>
      <c r="F15" s="36">
        <f>2*$F$10*COS(B15)+$F$11</f>
        <v>2.1564974605505016</v>
      </c>
      <c r="G15" s="36">
        <f>2*$G$10*COS(B15)+$G$11</f>
        <v>10.530507618348496</v>
      </c>
      <c r="H15" s="36">
        <f>2*$H$10*COS(B15)+$H$11</f>
        <v>4.687005078898997</v>
      </c>
    </row>
    <row r="16" spans="1:8" ht="12.75">
      <c r="A16" s="36">
        <v>5</v>
      </c>
      <c r="B16" s="36">
        <v>90</v>
      </c>
      <c r="C16" s="36"/>
      <c r="D16" s="36">
        <f>2*$D$10*COS(B16)+$D$11</f>
        <v>2.10385276774166</v>
      </c>
      <c r="E16" s="36">
        <f>2*$E$10*COS(B16)+$E$11</f>
        <v>4.20770553548332</v>
      </c>
      <c r="F16" s="36">
        <f>2*$F$10*COS(B16)+$F$11</f>
        <v>4.896147232258341</v>
      </c>
      <c r="G16" s="36">
        <f>2*$G$10*COS(B16)+$G$11</f>
        <v>2.311558303224979</v>
      </c>
      <c r="H16" s="36">
        <f>2*$H$10*COS(B16)+$H$11</f>
        <v>-0.7922944645166805</v>
      </c>
    </row>
    <row r="17" ht="12.75">
      <c r="E17" s="31"/>
    </row>
    <row r="44" spans="1:2" ht="15.75">
      <c r="A44" s="82" t="s">
        <v>105</v>
      </c>
      <c r="B44" s="83"/>
    </row>
    <row r="46" spans="1:7" ht="12.75">
      <c r="A46" s="84" t="s">
        <v>128</v>
      </c>
      <c r="B46" s="84"/>
      <c r="C46" s="84"/>
      <c r="D46" s="84"/>
      <c r="E46" s="84"/>
      <c r="F46" s="84"/>
      <c r="G46" s="84"/>
    </row>
  </sheetData>
  <mergeCells count="6">
    <mergeCell ref="A44:B44"/>
    <mergeCell ref="A46:G46"/>
    <mergeCell ref="A4:G4"/>
    <mergeCell ref="A9:A11"/>
    <mergeCell ref="B9:B11"/>
    <mergeCell ref="C9:H9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&amp;L&amp;F&amp;C&amp;D&amp;R&amp;T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6"/>
  <sheetViews>
    <sheetView workbookViewId="0" topLeftCell="A16">
      <selection activeCell="G25" sqref="G25"/>
    </sheetView>
  </sheetViews>
  <sheetFormatPr defaultColWidth="9.140625" defaultRowHeight="12.75"/>
  <cols>
    <col min="6" max="6" width="13.28125" style="0" bestFit="1" customWidth="1"/>
    <col min="7" max="7" width="14.28125" style="0" customWidth="1"/>
  </cols>
  <sheetData>
    <row r="2" ht="12.75">
      <c r="A2" s="15" t="s">
        <v>52</v>
      </c>
    </row>
    <row r="4" ht="13.5" thickBot="1">
      <c r="A4" s="15" t="s">
        <v>44</v>
      </c>
    </row>
    <row r="5" spans="1:7" ht="13.5" thickBot="1">
      <c r="A5" s="88" t="s">
        <v>45</v>
      </c>
      <c r="B5" s="89"/>
      <c r="C5" s="89"/>
      <c r="D5" s="89"/>
      <c r="E5" s="93"/>
      <c r="F5" s="19" t="s">
        <v>39</v>
      </c>
      <c r="G5" s="20" t="s">
        <v>40</v>
      </c>
    </row>
    <row r="6" spans="1:7" ht="12.75">
      <c r="A6" s="7">
        <v>1</v>
      </c>
      <c r="B6" s="8">
        <v>-4</v>
      </c>
      <c r="C6" s="8">
        <v>7</v>
      </c>
      <c r="D6" s="8">
        <v>2</v>
      </c>
      <c r="E6" s="8">
        <v>6</v>
      </c>
      <c r="F6" s="8">
        <v>10</v>
      </c>
      <c r="G6" s="9">
        <f>(MDETERM(A16:E20))/A13</f>
        <v>-43077.5</v>
      </c>
    </row>
    <row r="7" spans="1:7" ht="12.75">
      <c r="A7" s="2">
        <v>2</v>
      </c>
      <c r="B7" s="1">
        <v>3</v>
      </c>
      <c r="C7" s="1">
        <v>1</v>
      </c>
      <c r="D7" s="1">
        <v>-2</v>
      </c>
      <c r="E7" s="1">
        <v>3</v>
      </c>
      <c r="F7" s="1">
        <v>21</v>
      </c>
      <c r="G7" s="3">
        <f>(MDETERM(A22:E26))/A13</f>
        <v>11339.000000000002</v>
      </c>
    </row>
    <row r="8" spans="1:7" ht="12.75">
      <c r="A8" s="2">
        <v>3</v>
      </c>
      <c r="B8" s="1">
        <v>-3</v>
      </c>
      <c r="C8" s="1">
        <v>-5</v>
      </c>
      <c r="D8" s="1">
        <v>8</v>
      </c>
      <c r="E8" s="1">
        <v>-9</v>
      </c>
      <c r="F8" s="1">
        <v>-5</v>
      </c>
      <c r="G8" s="3">
        <f>(MDETERM(A28:E32))/A13</f>
        <v>-9775.499999999998</v>
      </c>
    </row>
    <row r="9" spans="1:7" ht="12.75">
      <c r="A9" s="2">
        <v>4</v>
      </c>
      <c r="B9" s="1">
        <v>8</v>
      </c>
      <c r="C9" s="1">
        <v>2</v>
      </c>
      <c r="D9" s="1">
        <v>5</v>
      </c>
      <c r="E9" s="1">
        <v>2</v>
      </c>
      <c r="F9" s="1">
        <v>7</v>
      </c>
      <c r="G9" s="3">
        <f>(MDETERM(A34:E38))/A13</f>
        <v>27615.500000000004</v>
      </c>
    </row>
    <row r="10" spans="1:7" ht="13.5" thickBot="1">
      <c r="A10" s="4">
        <v>5</v>
      </c>
      <c r="B10" s="5">
        <v>-2</v>
      </c>
      <c r="C10" s="5">
        <v>2</v>
      </c>
      <c r="D10" s="5">
        <v>3</v>
      </c>
      <c r="E10" s="5">
        <v>4</v>
      </c>
      <c r="F10" s="5">
        <v>12</v>
      </c>
      <c r="G10" s="6">
        <f>(MDETERM(A40:E44))/A13</f>
        <v>10016.249999999998</v>
      </c>
    </row>
    <row r="11" ht="13.5" thickBot="1"/>
    <row r="12" spans="1:3" ht="13.5" thickBot="1">
      <c r="A12" s="88" t="s">
        <v>46</v>
      </c>
      <c r="B12" s="89"/>
      <c r="C12" s="90"/>
    </row>
    <row r="13" spans="1:5" ht="13.5" thickBot="1">
      <c r="A13" s="11">
        <f>MDETERM(E10)</f>
        <v>4</v>
      </c>
      <c r="B13" s="22"/>
      <c r="C13" s="23"/>
      <c r="D13" s="10"/>
      <c r="E13" s="10"/>
    </row>
    <row r="14" spans="4:5" ht="13.5" thickBot="1">
      <c r="D14" s="10"/>
      <c r="E14" s="10"/>
    </row>
    <row r="15" spans="1:5" ht="13.5" thickBot="1">
      <c r="A15" s="88" t="s">
        <v>47</v>
      </c>
      <c r="B15" s="89"/>
      <c r="C15" s="89"/>
      <c r="D15" s="89"/>
      <c r="E15" s="90"/>
    </row>
    <row r="16" spans="1:5" ht="12.75">
      <c r="A16" s="7">
        <f>$F$6</f>
        <v>10</v>
      </c>
      <c r="B16" s="8">
        <v>-4</v>
      </c>
      <c r="C16" s="8">
        <v>7</v>
      </c>
      <c r="D16" s="8">
        <v>2</v>
      </c>
      <c r="E16" s="9">
        <v>6</v>
      </c>
    </row>
    <row r="17" spans="1:5" ht="12.75">
      <c r="A17" s="2">
        <f>$F$7</f>
        <v>21</v>
      </c>
      <c r="B17" s="1">
        <v>3</v>
      </c>
      <c r="C17" s="1">
        <v>1</v>
      </c>
      <c r="D17" s="1">
        <v>-2</v>
      </c>
      <c r="E17" s="3">
        <v>3</v>
      </c>
    </row>
    <row r="18" spans="1:5" ht="12.75">
      <c r="A18" s="2">
        <f>$F$8</f>
        <v>-5</v>
      </c>
      <c r="B18" s="1">
        <v>-3</v>
      </c>
      <c r="C18" s="1">
        <v>-5</v>
      </c>
      <c r="D18" s="1">
        <v>8</v>
      </c>
      <c r="E18" s="3">
        <v>-9</v>
      </c>
    </row>
    <row r="19" spans="1:5" ht="12.75">
      <c r="A19" s="2">
        <f>$F$9</f>
        <v>7</v>
      </c>
      <c r="B19" s="1">
        <v>8</v>
      </c>
      <c r="C19" s="1">
        <v>2</v>
      </c>
      <c r="D19" s="1">
        <v>5</v>
      </c>
      <c r="E19" s="3">
        <v>7</v>
      </c>
    </row>
    <row r="20" spans="1:5" ht="13.5" thickBot="1">
      <c r="A20" s="4">
        <f>$F$10</f>
        <v>12</v>
      </c>
      <c r="B20" s="5">
        <v>-2</v>
      </c>
      <c r="C20" s="5">
        <v>2</v>
      </c>
      <c r="D20" s="5">
        <v>3</v>
      </c>
      <c r="E20" s="6">
        <v>12</v>
      </c>
    </row>
    <row r="21" spans="1:5" ht="13.5" thickBot="1">
      <c r="A21" s="88" t="s">
        <v>48</v>
      </c>
      <c r="B21" s="89"/>
      <c r="C21" s="89"/>
      <c r="D21" s="89"/>
      <c r="E21" s="90"/>
    </row>
    <row r="22" spans="1:5" ht="12.75">
      <c r="A22" s="16">
        <v>1</v>
      </c>
      <c r="B22" s="17">
        <f>$F$6</f>
        <v>10</v>
      </c>
      <c r="C22" s="17">
        <v>7</v>
      </c>
      <c r="D22" s="17">
        <v>2</v>
      </c>
      <c r="E22" s="18">
        <v>6</v>
      </c>
    </row>
    <row r="23" spans="1:5" ht="12.75">
      <c r="A23" s="2">
        <v>2</v>
      </c>
      <c r="B23" s="1">
        <f>$F$7</f>
        <v>21</v>
      </c>
      <c r="C23" s="1">
        <v>1</v>
      </c>
      <c r="D23" s="1">
        <v>-2</v>
      </c>
      <c r="E23" s="3">
        <v>3</v>
      </c>
    </row>
    <row r="24" spans="1:5" ht="12.75">
      <c r="A24" s="2">
        <v>3</v>
      </c>
      <c r="B24" s="1">
        <f>$F$8</f>
        <v>-5</v>
      </c>
      <c r="C24" s="1">
        <v>-5</v>
      </c>
      <c r="D24" s="1">
        <v>8</v>
      </c>
      <c r="E24" s="3">
        <v>-9</v>
      </c>
    </row>
    <row r="25" spans="1:5" ht="12.75">
      <c r="A25" s="2">
        <v>4</v>
      </c>
      <c r="B25" s="1">
        <f>$F$9</f>
        <v>7</v>
      </c>
      <c r="C25" s="1">
        <v>2</v>
      </c>
      <c r="D25" s="1">
        <v>5</v>
      </c>
      <c r="E25" s="3">
        <v>-7</v>
      </c>
    </row>
    <row r="26" spans="1:5" ht="13.5" thickBot="1">
      <c r="A26" s="4">
        <v>5</v>
      </c>
      <c r="B26" s="5">
        <f>$F$10</f>
        <v>12</v>
      </c>
      <c r="C26" s="5">
        <v>2</v>
      </c>
      <c r="D26" s="5">
        <v>3</v>
      </c>
      <c r="E26" s="6">
        <v>12</v>
      </c>
    </row>
    <row r="27" spans="1:5" ht="13.5" thickBot="1">
      <c r="A27" s="88" t="s">
        <v>49</v>
      </c>
      <c r="B27" s="89"/>
      <c r="C27" s="89"/>
      <c r="D27" s="89"/>
      <c r="E27" s="90"/>
    </row>
    <row r="28" spans="1:5" ht="12.75">
      <c r="A28" s="7">
        <v>1</v>
      </c>
      <c r="B28" s="8">
        <v>-4</v>
      </c>
      <c r="C28" s="8">
        <f>$F$6</f>
        <v>10</v>
      </c>
      <c r="D28" s="8">
        <v>2</v>
      </c>
      <c r="E28" s="9">
        <v>6</v>
      </c>
    </row>
    <row r="29" spans="1:5" ht="12.75">
      <c r="A29" s="2">
        <v>2</v>
      </c>
      <c r="B29" s="1">
        <v>3</v>
      </c>
      <c r="C29" s="1">
        <f>$F$7</f>
        <v>21</v>
      </c>
      <c r="D29" s="1">
        <v>-2</v>
      </c>
      <c r="E29" s="3">
        <v>3</v>
      </c>
    </row>
    <row r="30" spans="1:5" ht="12.75">
      <c r="A30" s="2">
        <v>3</v>
      </c>
      <c r="B30" s="1">
        <v>-3</v>
      </c>
      <c r="C30" s="1">
        <f>$F$8</f>
        <v>-5</v>
      </c>
      <c r="D30" s="1">
        <v>8</v>
      </c>
      <c r="E30" s="3">
        <v>-9</v>
      </c>
    </row>
    <row r="31" spans="1:5" ht="12.75">
      <c r="A31" s="2">
        <v>4</v>
      </c>
      <c r="B31" s="1">
        <v>8</v>
      </c>
      <c r="C31" s="1">
        <f>$F$9</f>
        <v>7</v>
      </c>
      <c r="D31" s="1">
        <v>5</v>
      </c>
      <c r="E31" s="3">
        <v>-7</v>
      </c>
    </row>
    <row r="32" spans="1:5" ht="13.5" thickBot="1">
      <c r="A32" s="4">
        <v>5</v>
      </c>
      <c r="B32" s="5">
        <v>-2</v>
      </c>
      <c r="C32" s="5">
        <f>$F$10</f>
        <v>12</v>
      </c>
      <c r="D32" s="5">
        <v>3</v>
      </c>
      <c r="E32" s="6">
        <v>12</v>
      </c>
    </row>
    <row r="33" spans="1:5" ht="13.5" thickBot="1">
      <c r="A33" s="88" t="s">
        <v>50</v>
      </c>
      <c r="B33" s="89"/>
      <c r="C33" s="89"/>
      <c r="D33" s="89"/>
      <c r="E33" s="90"/>
    </row>
    <row r="34" spans="1:5" ht="12.75">
      <c r="A34" s="7">
        <v>1</v>
      </c>
      <c r="B34" s="8">
        <v>-4</v>
      </c>
      <c r="C34" s="17">
        <v>7</v>
      </c>
      <c r="D34" s="8">
        <f>$F$6</f>
        <v>10</v>
      </c>
      <c r="E34" s="9">
        <v>6</v>
      </c>
    </row>
    <row r="35" spans="1:5" ht="12.75">
      <c r="A35" s="2">
        <v>2</v>
      </c>
      <c r="B35" s="1">
        <v>3</v>
      </c>
      <c r="C35" s="1">
        <v>1</v>
      </c>
      <c r="D35" s="1">
        <f>$F$7</f>
        <v>21</v>
      </c>
      <c r="E35" s="3">
        <v>3</v>
      </c>
    </row>
    <row r="36" spans="1:5" ht="12.75">
      <c r="A36" s="2">
        <v>3</v>
      </c>
      <c r="B36" s="1">
        <v>-3</v>
      </c>
      <c r="C36" s="1">
        <v>-5</v>
      </c>
      <c r="D36" s="1">
        <f>$F$8</f>
        <v>-5</v>
      </c>
      <c r="E36" s="3">
        <v>-9</v>
      </c>
    </row>
    <row r="37" spans="1:5" ht="12.75">
      <c r="A37" s="2">
        <v>4</v>
      </c>
      <c r="B37" s="1">
        <v>8</v>
      </c>
      <c r="C37" s="1">
        <v>2</v>
      </c>
      <c r="D37" s="1">
        <f>$F$9</f>
        <v>7</v>
      </c>
      <c r="E37" s="3">
        <v>-7</v>
      </c>
    </row>
    <row r="38" spans="1:5" ht="13.5" thickBot="1">
      <c r="A38" s="4">
        <v>5</v>
      </c>
      <c r="B38" s="5">
        <v>-2</v>
      </c>
      <c r="C38" s="5">
        <v>2</v>
      </c>
      <c r="D38" s="5">
        <f>$F$10</f>
        <v>12</v>
      </c>
      <c r="E38" s="6">
        <v>12</v>
      </c>
    </row>
    <row r="39" spans="1:5" ht="13.5" thickBot="1">
      <c r="A39" s="88" t="s">
        <v>51</v>
      </c>
      <c r="B39" s="89"/>
      <c r="C39" s="89"/>
      <c r="D39" s="89"/>
      <c r="E39" s="90"/>
    </row>
    <row r="40" spans="1:5" ht="12.75">
      <c r="A40" s="7">
        <v>1</v>
      </c>
      <c r="B40" s="8">
        <v>-4</v>
      </c>
      <c r="C40" s="17">
        <v>7</v>
      </c>
      <c r="D40" s="8">
        <v>2</v>
      </c>
      <c r="E40" s="8">
        <f>$F$6</f>
        <v>10</v>
      </c>
    </row>
    <row r="41" spans="1:5" ht="12.75">
      <c r="A41" s="2">
        <v>2</v>
      </c>
      <c r="B41" s="1">
        <v>3</v>
      </c>
      <c r="C41" s="1">
        <v>1</v>
      </c>
      <c r="D41" s="1">
        <v>-2</v>
      </c>
      <c r="E41" s="1">
        <f>$F$7</f>
        <v>21</v>
      </c>
    </row>
    <row r="42" spans="1:5" ht="12.75">
      <c r="A42" s="2">
        <v>3</v>
      </c>
      <c r="B42" s="1">
        <v>-3</v>
      </c>
      <c r="C42" s="1">
        <v>-5</v>
      </c>
      <c r="D42" s="1">
        <v>8</v>
      </c>
      <c r="E42" s="1">
        <f>$F$8</f>
        <v>-5</v>
      </c>
    </row>
    <row r="43" spans="1:5" ht="12.75">
      <c r="A43" s="2">
        <v>4</v>
      </c>
      <c r="B43" s="1">
        <v>8</v>
      </c>
      <c r="C43" s="1">
        <v>2</v>
      </c>
      <c r="D43" s="1">
        <v>5</v>
      </c>
      <c r="E43" s="1">
        <f>$F$9</f>
        <v>7</v>
      </c>
    </row>
    <row r="44" spans="1:5" ht="13.5" thickBot="1">
      <c r="A44" s="4">
        <v>5</v>
      </c>
      <c r="B44" s="5">
        <v>-2</v>
      </c>
      <c r="C44" s="5">
        <v>2</v>
      </c>
      <c r="D44" s="5">
        <v>3</v>
      </c>
      <c r="E44" s="5">
        <f>$F$10</f>
        <v>12</v>
      </c>
    </row>
    <row r="45" ht="13.5" thickBot="1"/>
    <row r="46" spans="1:3" ht="13.5" thickBot="1">
      <c r="A46" s="88" t="s">
        <v>53</v>
      </c>
      <c r="B46" s="89"/>
      <c r="C46" s="90"/>
    </row>
    <row r="47" spans="1:3" ht="12.75">
      <c r="A47" s="96" t="s">
        <v>58</v>
      </c>
      <c r="B47" s="97"/>
      <c r="C47" s="9">
        <v>10</v>
      </c>
    </row>
    <row r="48" spans="1:3" ht="12.75">
      <c r="A48" s="91" t="s">
        <v>59</v>
      </c>
      <c r="B48" s="92"/>
      <c r="C48" s="3">
        <v>21</v>
      </c>
    </row>
    <row r="49" spans="1:3" ht="12.75">
      <c r="A49" s="91" t="s">
        <v>60</v>
      </c>
      <c r="B49" s="92"/>
      <c r="C49" s="3">
        <v>-5</v>
      </c>
    </row>
    <row r="50" spans="1:3" ht="12.75">
      <c r="A50" s="91" t="s">
        <v>61</v>
      </c>
      <c r="B50" s="92"/>
      <c r="C50" s="3">
        <v>7</v>
      </c>
    </row>
    <row r="51" spans="1:3" ht="13.5" thickBot="1">
      <c r="A51" s="94" t="s">
        <v>62</v>
      </c>
      <c r="B51" s="95"/>
      <c r="C51" s="6">
        <v>12</v>
      </c>
    </row>
    <row r="52" spans="6:10" ht="12.75">
      <c r="F52" s="24"/>
      <c r="G52" s="24"/>
      <c r="H52" s="24"/>
      <c r="I52" s="24"/>
      <c r="J52" s="24"/>
    </row>
    <row r="53" spans="6:10" ht="12.75">
      <c r="F53" s="24"/>
      <c r="G53" s="24"/>
      <c r="H53" s="24"/>
      <c r="I53" s="24"/>
      <c r="J53" s="24"/>
    </row>
    <row r="54" spans="6:10" ht="12.75">
      <c r="F54" s="24"/>
      <c r="G54" s="24"/>
      <c r="H54" s="24"/>
      <c r="I54" s="24"/>
      <c r="J54" s="24"/>
    </row>
    <row r="55" spans="6:10" ht="12.75">
      <c r="F55" s="24"/>
      <c r="G55" s="24"/>
      <c r="H55" s="24"/>
      <c r="I55" s="24"/>
      <c r="J55" s="24"/>
    </row>
    <row r="56" spans="6:10" ht="12.75">
      <c r="F56" s="24"/>
      <c r="G56" s="24"/>
      <c r="H56" s="24"/>
      <c r="I56" s="24"/>
      <c r="J56" s="24"/>
    </row>
  </sheetData>
  <mergeCells count="13">
    <mergeCell ref="A51:B51"/>
    <mergeCell ref="A46:C46"/>
    <mergeCell ref="A47:B47"/>
    <mergeCell ref="A48:B48"/>
    <mergeCell ref="A49:B49"/>
    <mergeCell ref="A39:E39"/>
    <mergeCell ref="A50:B50"/>
    <mergeCell ref="A5:E5"/>
    <mergeCell ref="A12:C12"/>
    <mergeCell ref="A15:E15"/>
    <mergeCell ref="A21:E21"/>
    <mergeCell ref="A27:E27"/>
    <mergeCell ref="A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25">
      <selection activeCell="H15" sqref="H15"/>
    </sheetView>
  </sheetViews>
  <sheetFormatPr defaultColWidth="9.140625" defaultRowHeight="12.75"/>
  <cols>
    <col min="2" max="2" width="12.421875" style="0" bestFit="1" customWidth="1"/>
    <col min="4" max="4" width="12.7109375" style="0" bestFit="1" customWidth="1"/>
    <col min="5" max="5" width="12.00390625" style="0" bestFit="1" customWidth="1"/>
  </cols>
  <sheetData>
    <row r="2" spans="1:6" ht="17.25" customHeight="1">
      <c r="A2" s="15" t="s">
        <v>36</v>
      </c>
      <c r="D2" s="98" t="s">
        <v>37</v>
      </c>
      <c r="E2" s="98"/>
      <c r="F2" s="98"/>
    </row>
    <row r="5" spans="1:7" ht="15.75">
      <c r="A5" s="54" t="s">
        <v>34</v>
      </c>
      <c r="B5" s="54" t="s">
        <v>35</v>
      </c>
      <c r="C5" s="54" t="s">
        <v>90</v>
      </c>
      <c r="D5" s="54" t="s">
        <v>91</v>
      </c>
      <c r="E5" s="54" t="s">
        <v>92</v>
      </c>
      <c r="F5" s="100" t="s">
        <v>93</v>
      </c>
      <c r="G5" s="101"/>
    </row>
    <row r="6" spans="1:7" ht="12.75">
      <c r="A6" s="36">
        <v>0.5</v>
      </c>
      <c r="B6" s="36">
        <v>127.0355</v>
      </c>
      <c r="C6" s="36">
        <f aca="true" t="shared" si="0" ref="C6:C27">$G$6*(1-EXP(-$G$7*(A6-$G$8)))^2</f>
        <v>125.53934307123252</v>
      </c>
      <c r="D6" s="36">
        <f aca="true" t="shared" si="1" ref="D6:D27">C6-B6</f>
        <v>-1.4961569287674763</v>
      </c>
      <c r="E6" s="36">
        <f aca="true" t="shared" si="2" ref="E6:E27">D6^2</f>
        <v>2.238485555498927</v>
      </c>
      <c r="F6" s="36" t="s">
        <v>103</v>
      </c>
      <c r="G6" s="44">
        <v>114.66409120022689</v>
      </c>
    </row>
    <row r="7" spans="1:7" ht="12.75">
      <c r="A7" s="36">
        <v>1</v>
      </c>
      <c r="B7" s="36">
        <v>48.0715</v>
      </c>
      <c r="C7" s="36">
        <f t="shared" si="0"/>
        <v>51.88437749572745</v>
      </c>
      <c r="D7" s="36">
        <f t="shared" si="1"/>
        <v>3.8128774957274487</v>
      </c>
      <c r="E7" s="36">
        <f t="shared" si="2"/>
        <v>14.538034797424821</v>
      </c>
      <c r="F7" s="36" t="s">
        <v>104</v>
      </c>
      <c r="G7" s="36">
        <v>0.403266636524889</v>
      </c>
    </row>
    <row r="8" spans="1:7" ht="12.75">
      <c r="A8" s="36">
        <v>1.5</v>
      </c>
      <c r="B8" s="36">
        <v>12.1348</v>
      </c>
      <c r="C8" s="36">
        <f t="shared" si="0"/>
        <v>15.463744707704107</v>
      </c>
      <c r="D8" s="36">
        <f t="shared" si="1"/>
        <v>3.3289447077041068</v>
      </c>
      <c r="E8" s="36">
        <f t="shared" si="2"/>
        <v>11.081872866951182</v>
      </c>
      <c r="F8" s="36" t="s">
        <v>118</v>
      </c>
      <c r="G8" s="44">
        <v>2.2756410960817375</v>
      </c>
    </row>
    <row r="9" spans="1:5" ht="12.75">
      <c r="A9" s="36">
        <v>2</v>
      </c>
      <c r="B9" s="36">
        <v>8.3139</v>
      </c>
      <c r="C9" s="36">
        <f t="shared" si="0"/>
        <v>1.5849730882524176</v>
      </c>
      <c r="D9" s="36">
        <f t="shared" si="1"/>
        <v>-6.728926911747583</v>
      </c>
      <c r="E9" s="36">
        <f t="shared" si="2"/>
        <v>45.27845738364086</v>
      </c>
    </row>
    <row r="10" spans="1:7" ht="15.75">
      <c r="A10" s="36">
        <v>2.1</v>
      </c>
      <c r="B10" s="36">
        <v>5.3366</v>
      </c>
      <c r="C10" s="36">
        <f t="shared" si="0"/>
        <v>0.6177418432758356</v>
      </c>
      <c r="D10" s="36">
        <f t="shared" si="1"/>
        <v>-4.718858156724164</v>
      </c>
      <c r="E10" s="36">
        <f t="shared" si="2"/>
        <v>22.267622303282177</v>
      </c>
      <c r="F10" s="55" t="s">
        <v>99</v>
      </c>
      <c r="G10" s="36">
        <f>SUM(E6:E27)</f>
        <v>207.43235563235098</v>
      </c>
    </row>
    <row r="11" spans="1:5" ht="12.75">
      <c r="A11" s="36">
        <v>2.2</v>
      </c>
      <c r="B11" s="36">
        <v>3.1064</v>
      </c>
      <c r="C11" s="36">
        <f t="shared" si="0"/>
        <v>0.11000409067459914</v>
      </c>
      <c r="D11" s="36">
        <f t="shared" si="1"/>
        <v>-2.996395909325401</v>
      </c>
      <c r="E11" s="36">
        <f t="shared" si="2"/>
        <v>8.978388445421997</v>
      </c>
    </row>
    <row r="12" spans="1:5" ht="12.75">
      <c r="A12" s="36">
        <v>2.3</v>
      </c>
      <c r="B12" s="36">
        <v>1.5361</v>
      </c>
      <c r="C12" s="36">
        <f t="shared" si="0"/>
        <v>0.010956323923700195</v>
      </c>
      <c r="D12" s="36">
        <f t="shared" si="1"/>
        <v>-1.5251436760762997</v>
      </c>
      <c r="E12" s="36">
        <f t="shared" si="2"/>
        <v>2.326063232675529</v>
      </c>
    </row>
    <row r="13" spans="1:5" ht="12.75">
      <c r="A13" s="36">
        <v>2.4</v>
      </c>
      <c r="B13" s="36">
        <v>0.5472</v>
      </c>
      <c r="C13" s="36">
        <f t="shared" si="0"/>
        <v>0.27433235355681873</v>
      </c>
      <c r="D13" s="36">
        <f t="shared" si="1"/>
        <v>-0.2728676464431813</v>
      </c>
      <c r="E13" s="36">
        <f t="shared" si="2"/>
        <v>0.07445675247544098</v>
      </c>
    </row>
    <row r="14" spans="1:5" ht="12.75">
      <c r="A14" s="36">
        <v>2.5</v>
      </c>
      <c r="B14" s="36">
        <v>0.0689</v>
      </c>
      <c r="C14" s="36">
        <f t="shared" si="0"/>
        <v>0.8580279826950861</v>
      </c>
      <c r="D14" s="36">
        <f t="shared" si="1"/>
        <v>0.7891279826950861</v>
      </c>
      <c r="E14" s="36">
        <f t="shared" si="2"/>
        <v>0.6227229730724161</v>
      </c>
    </row>
    <row r="15" spans="1:5" ht="12.75">
      <c r="A15" s="36">
        <v>2.6</v>
      </c>
      <c r="B15" s="36">
        <v>0.0374</v>
      </c>
      <c r="C15" s="36">
        <f t="shared" si="0"/>
        <v>1.723755703618803</v>
      </c>
      <c r="D15" s="36">
        <f t="shared" si="1"/>
        <v>1.6863557036188028</v>
      </c>
      <c r="E15" s="36">
        <f t="shared" si="2"/>
        <v>2.8437955591276673</v>
      </c>
    </row>
    <row r="16" spans="1:5" ht="12.75">
      <c r="A16" s="36">
        <v>2.7</v>
      </c>
      <c r="B16" s="36">
        <v>0.3957</v>
      </c>
      <c r="C16" s="36">
        <f t="shared" si="0"/>
        <v>2.8367270520636154</v>
      </c>
      <c r="D16" s="36">
        <f t="shared" si="1"/>
        <v>2.4410270520636153</v>
      </c>
      <c r="E16" s="36">
        <f t="shared" si="2"/>
        <v>5.958613068906383</v>
      </c>
    </row>
    <row r="17" spans="1:5" ht="12.75">
      <c r="A17" s="36">
        <v>2.8</v>
      </c>
      <c r="B17" s="36">
        <v>1.0921</v>
      </c>
      <c r="C17" s="36">
        <f t="shared" si="0"/>
        <v>4.165360440514012</v>
      </c>
      <c r="D17" s="36">
        <f t="shared" si="1"/>
        <v>3.0732604405140114</v>
      </c>
      <c r="E17" s="36">
        <f t="shared" si="2"/>
        <v>9.444929735228376</v>
      </c>
    </row>
    <row r="18" spans="1:5" ht="12.75">
      <c r="A18" s="36">
        <v>2.9</v>
      </c>
      <c r="B18" s="36">
        <v>2.0807</v>
      </c>
      <c r="C18" s="36">
        <f t="shared" si="0"/>
        <v>5.681012461997216</v>
      </c>
      <c r="D18" s="36">
        <f t="shared" si="1"/>
        <v>3.600312461997216</v>
      </c>
      <c r="E18" s="36">
        <f t="shared" si="2"/>
        <v>12.962249824012456</v>
      </c>
    </row>
    <row r="19" spans="1:5" ht="12.75">
      <c r="A19" s="36">
        <v>3</v>
      </c>
      <c r="B19" s="36">
        <v>3.3199</v>
      </c>
      <c r="C19" s="36">
        <f t="shared" si="0"/>
        <v>7.357730812864293</v>
      </c>
      <c r="D19" s="36">
        <f t="shared" si="1"/>
        <v>4.037830812864293</v>
      </c>
      <c r="E19" s="36">
        <f t="shared" si="2"/>
        <v>16.304077673316314</v>
      </c>
    </row>
    <row r="20" spans="1:5" ht="12.75">
      <c r="A20" s="36">
        <v>3.1</v>
      </c>
      <c r="B20" s="36">
        <v>4.7728</v>
      </c>
      <c r="C20" s="36">
        <f t="shared" si="0"/>
        <v>9.172027127811905</v>
      </c>
      <c r="D20" s="36">
        <f t="shared" si="1"/>
        <v>4.399227127811905</v>
      </c>
      <c r="E20" s="36">
        <f t="shared" si="2"/>
        <v>19.353199322076183</v>
      </c>
    </row>
    <row r="21" spans="1:5" ht="12.75">
      <c r="A21" s="36">
        <v>3.2</v>
      </c>
      <c r="B21" s="36">
        <v>10.0998</v>
      </c>
      <c r="C21" s="36">
        <f t="shared" si="0"/>
        <v>11.102668153895399</v>
      </c>
      <c r="D21" s="36">
        <f t="shared" si="1"/>
        <v>1.002868153895399</v>
      </c>
      <c r="E21" s="36">
        <f t="shared" si="2"/>
        <v>1.0057445340975657</v>
      </c>
    </row>
    <row r="22" spans="1:5" ht="12.75">
      <c r="A22" s="36">
        <v>3.5</v>
      </c>
      <c r="B22" s="36">
        <v>20.7786</v>
      </c>
      <c r="C22" s="36">
        <f t="shared" si="0"/>
        <v>17.410230608518805</v>
      </c>
      <c r="D22" s="36">
        <f t="shared" si="1"/>
        <v>-3.3683693914811954</v>
      </c>
      <c r="E22" s="36">
        <f t="shared" si="2"/>
        <v>11.345912357467398</v>
      </c>
    </row>
    <row r="23" spans="1:5" ht="12.75">
      <c r="A23" s="36">
        <v>4</v>
      </c>
      <c r="B23" s="36">
        <v>31.9924</v>
      </c>
      <c r="C23" s="36">
        <f t="shared" si="0"/>
        <v>28.793829179041424</v>
      </c>
      <c r="D23" s="36">
        <f t="shared" si="1"/>
        <v>-3.198570820958576</v>
      </c>
      <c r="E23" s="36">
        <f t="shared" si="2"/>
        <v>10.230855296687619</v>
      </c>
    </row>
    <row r="24" spans="1:5" ht="12.75">
      <c r="A24" s="36">
        <v>4.5</v>
      </c>
      <c r="B24" s="36">
        <v>42.6319</v>
      </c>
      <c r="C24" s="36">
        <f t="shared" si="0"/>
        <v>40.214527274523874</v>
      </c>
      <c r="D24" s="36">
        <f t="shared" si="1"/>
        <v>-2.4173727254761275</v>
      </c>
      <c r="E24" s="36">
        <f t="shared" si="2"/>
        <v>5.8436908938758805</v>
      </c>
    </row>
    <row r="25" spans="1:5" ht="12.75">
      <c r="A25" s="36">
        <v>5</v>
      </c>
      <c r="B25" s="36">
        <v>52.1824</v>
      </c>
      <c r="C25" s="36">
        <f t="shared" si="0"/>
        <v>50.963386047847294</v>
      </c>
      <c r="D25" s="36">
        <f t="shared" si="1"/>
        <v>-1.2190139521527072</v>
      </c>
      <c r="E25" s="36">
        <f t="shared" si="2"/>
        <v>1.4859950155429629</v>
      </c>
    </row>
    <row r="26" spans="1:5" ht="12.75">
      <c r="A26" s="36">
        <v>5.5</v>
      </c>
      <c r="B26" s="36">
        <v>60.4667</v>
      </c>
      <c r="C26" s="36">
        <f t="shared" si="0"/>
        <v>60.69394721625959</v>
      </c>
      <c r="D26" s="36">
        <f t="shared" si="1"/>
        <v>0.22724721625958466</v>
      </c>
      <c r="E26" s="36">
        <f t="shared" si="2"/>
        <v>0.05164129729773044</v>
      </c>
    </row>
    <row r="27" spans="1:5" ht="12.75">
      <c r="A27" s="36">
        <v>6</v>
      </c>
      <c r="B27" s="36">
        <v>67.4911</v>
      </c>
      <c r="C27" s="36">
        <f t="shared" si="0"/>
        <v>69.2787092258296</v>
      </c>
      <c r="D27" s="36">
        <f t="shared" si="1"/>
        <v>1.7876092258295984</v>
      </c>
      <c r="E27" s="36">
        <f t="shared" si="2"/>
        <v>3.195546744271096</v>
      </c>
    </row>
    <row r="29" spans="1:3" ht="15">
      <c r="A29" s="99" t="s">
        <v>119</v>
      </c>
      <c r="B29" s="99"/>
      <c r="C29" s="99"/>
    </row>
    <row r="31" spans="1:2" ht="12.75">
      <c r="A31" s="56" t="s">
        <v>34</v>
      </c>
      <c r="B31" s="56" t="s">
        <v>35</v>
      </c>
    </row>
    <row r="32" spans="1:2" ht="12.75">
      <c r="A32" s="45">
        <v>1.25</v>
      </c>
      <c r="B32" s="45">
        <f>$G$6*(1-EXP(-$G$7*(A32-$G$8)))^2</f>
        <v>30.089326256921527</v>
      </c>
    </row>
    <row r="33" spans="1:2" ht="12.75">
      <c r="A33" s="45">
        <v>2</v>
      </c>
      <c r="B33" s="45">
        <f>$G$6*(1-EXP(-$G$7*(A33-$G$8)))^2</f>
        <v>1.5849730882524176</v>
      </c>
    </row>
  </sheetData>
  <mergeCells count="3">
    <mergeCell ref="D2:F2"/>
    <mergeCell ref="A29:C29"/>
    <mergeCell ref="F5:G5"/>
  </mergeCells>
  <printOptions/>
  <pageMargins left="0.75" right="0.75" top="1" bottom="1" header="0.5" footer="0.5"/>
  <pageSetup orientation="portrait" paperSize="9" r:id="rId2"/>
  <headerFooter alignWithMargins="0">
    <oddFooter>&amp;L&amp;F&amp;C&amp;D&amp;R&amp;T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C5" sqref="C5:C24"/>
    </sheetView>
  </sheetViews>
  <sheetFormatPr defaultColWidth="9.140625" defaultRowHeight="12.75"/>
  <cols>
    <col min="1" max="1" width="15.00390625" style="0" bestFit="1" customWidth="1"/>
    <col min="5" max="5" width="13.140625" style="0" bestFit="1" customWidth="1"/>
    <col min="6" max="6" width="15.00390625" style="0" bestFit="1" customWidth="1"/>
    <col min="7" max="7" width="13.00390625" style="0" bestFit="1" customWidth="1"/>
  </cols>
  <sheetData>
    <row r="2" ht="12.75">
      <c r="A2" s="15" t="s">
        <v>4</v>
      </c>
    </row>
    <row r="3" ht="13.5" thickBot="1"/>
    <row r="4" spans="1:10" ht="13.5" thickBot="1">
      <c r="A4" s="58" t="s">
        <v>5</v>
      </c>
      <c r="B4" s="58" t="s">
        <v>6</v>
      </c>
      <c r="C4" s="58" t="s">
        <v>7</v>
      </c>
      <c r="E4" s="46" t="s">
        <v>7</v>
      </c>
      <c r="F4" s="46" t="s">
        <v>32</v>
      </c>
      <c r="G4" s="31"/>
      <c r="H4" s="31"/>
      <c r="I4" s="31"/>
      <c r="J4" s="31"/>
    </row>
    <row r="5" spans="1:10" ht="12.75">
      <c r="A5" s="1" t="s">
        <v>8</v>
      </c>
      <c r="B5" s="1">
        <v>80</v>
      </c>
      <c r="C5" s="10" t="str">
        <f>IF(B5&gt;84,"A",IF(B5&gt;74,"A-",IF(B5&gt;64,"B+",IF(B5&gt;54,"B","B-"))))</f>
        <v>A-</v>
      </c>
      <c r="E5" s="12" t="s">
        <v>29</v>
      </c>
      <c r="F5" s="12">
        <v>2</v>
      </c>
      <c r="G5" s="59"/>
      <c r="H5" s="59"/>
      <c r="I5" s="59"/>
      <c r="J5" s="59"/>
    </row>
    <row r="6" spans="1:6" ht="12.75">
      <c r="A6" s="1" t="s">
        <v>9</v>
      </c>
      <c r="B6" s="1">
        <v>90</v>
      </c>
      <c r="C6" s="10" t="str">
        <f aca="true" t="shared" si="0" ref="C6:C24">IF(B6&gt;84,"A",IF(B6&gt;74,"A-",IF(B6&gt;64,"B+",IF(B6&gt;54,"B","B-"))))</f>
        <v>A</v>
      </c>
      <c r="E6" s="13" t="s">
        <v>28</v>
      </c>
      <c r="F6" s="13">
        <v>10</v>
      </c>
    </row>
    <row r="7" spans="1:6" ht="12.75">
      <c r="A7" s="1" t="s">
        <v>21</v>
      </c>
      <c r="B7" s="1">
        <v>80</v>
      </c>
      <c r="C7" s="10" t="str">
        <f t="shared" si="0"/>
        <v>A-</v>
      </c>
      <c r="E7" s="13" t="s">
        <v>30</v>
      </c>
      <c r="F7" s="13">
        <v>7</v>
      </c>
    </row>
    <row r="8" spans="1:6" ht="12.75">
      <c r="A8" s="1" t="s">
        <v>14</v>
      </c>
      <c r="B8" s="1">
        <v>80</v>
      </c>
      <c r="C8" s="10" t="str">
        <f t="shared" si="0"/>
        <v>A-</v>
      </c>
      <c r="E8" s="13" t="s">
        <v>31</v>
      </c>
      <c r="F8" s="13">
        <v>1</v>
      </c>
    </row>
    <row r="9" spans="1:6" ht="13.5" thickBot="1">
      <c r="A9" s="1" t="s">
        <v>22</v>
      </c>
      <c r="B9" s="1">
        <v>74</v>
      </c>
      <c r="C9" s="10" t="str">
        <f t="shared" si="0"/>
        <v>B+</v>
      </c>
      <c r="E9" s="14" t="s">
        <v>33</v>
      </c>
      <c r="F9" s="65">
        <v>0</v>
      </c>
    </row>
    <row r="10" spans="1:6" ht="12.75">
      <c r="A10" s="1" t="s">
        <v>15</v>
      </c>
      <c r="B10" s="1">
        <v>75</v>
      </c>
      <c r="C10" s="10" t="str">
        <f t="shared" si="0"/>
        <v>A-</v>
      </c>
      <c r="F10" s="10"/>
    </row>
    <row r="11" spans="1:3" ht="12.75">
      <c r="A11" s="1" t="s">
        <v>10</v>
      </c>
      <c r="B11" s="1">
        <v>70</v>
      </c>
      <c r="C11" s="10" t="str">
        <f t="shared" si="0"/>
        <v>B+</v>
      </c>
    </row>
    <row r="12" spans="1:3" ht="12.75">
      <c r="A12" s="1" t="s">
        <v>13</v>
      </c>
      <c r="B12" s="1">
        <v>80</v>
      </c>
      <c r="C12" s="10" t="str">
        <f t="shared" si="0"/>
        <v>A-</v>
      </c>
    </row>
    <row r="13" spans="1:3" ht="12.75">
      <c r="A13" s="1" t="s">
        <v>19</v>
      </c>
      <c r="B13" s="1">
        <v>70</v>
      </c>
      <c r="C13" s="10" t="str">
        <f t="shared" si="0"/>
        <v>B+</v>
      </c>
    </row>
    <row r="14" spans="1:3" ht="12.75">
      <c r="A14" s="1" t="s">
        <v>24</v>
      </c>
      <c r="B14" s="1">
        <v>78</v>
      </c>
      <c r="C14" s="10" t="str">
        <f t="shared" si="0"/>
        <v>A-</v>
      </c>
    </row>
    <row r="15" spans="1:3" ht="12.75">
      <c r="A15" s="1" t="s">
        <v>27</v>
      </c>
      <c r="B15" s="1">
        <v>60</v>
      </c>
      <c r="C15" s="10" t="str">
        <f t="shared" si="0"/>
        <v>B</v>
      </c>
    </row>
    <row r="16" spans="1:3" ht="12.75">
      <c r="A16" s="1" t="s">
        <v>12</v>
      </c>
      <c r="B16" s="1">
        <v>65</v>
      </c>
      <c r="C16" s="10" t="str">
        <f t="shared" si="0"/>
        <v>B+</v>
      </c>
    </row>
    <row r="17" spans="1:3" ht="12.75">
      <c r="A17" s="1" t="s">
        <v>26</v>
      </c>
      <c r="B17" s="1">
        <v>75</v>
      </c>
      <c r="C17" s="10" t="str">
        <f t="shared" si="0"/>
        <v>A-</v>
      </c>
    </row>
    <row r="18" spans="1:3" ht="12.75">
      <c r="A18" s="1" t="s">
        <v>17</v>
      </c>
      <c r="B18" s="1">
        <v>77</v>
      </c>
      <c r="C18" s="10" t="str">
        <f t="shared" si="0"/>
        <v>A-</v>
      </c>
    </row>
    <row r="19" spans="1:3" ht="12.75">
      <c r="A19" s="1" t="s">
        <v>23</v>
      </c>
      <c r="B19" s="1">
        <v>76</v>
      </c>
      <c r="C19" s="10" t="str">
        <f t="shared" si="0"/>
        <v>A-</v>
      </c>
    </row>
    <row r="20" spans="1:3" ht="12.75">
      <c r="A20" s="1" t="s">
        <v>18</v>
      </c>
      <c r="B20" s="1">
        <v>65</v>
      </c>
      <c r="C20" s="10" t="str">
        <f t="shared" si="0"/>
        <v>B+</v>
      </c>
    </row>
    <row r="21" spans="1:3" ht="12.75">
      <c r="A21" s="1" t="s">
        <v>11</v>
      </c>
      <c r="B21" s="1">
        <v>75</v>
      </c>
      <c r="C21" s="10" t="str">
        <f t="shared" si="0"/>
        <v>A-</v>
      </c>
    </row>
    <row r="22" spans="1:3" ht="12.75">
      <c r="A22" s="1" t="s">
        <v>20</v>
      </c>
      <c r="B22" s="1">
        <v>66</v>
      </c>
      <c r="C22" s="10" t="str">
        <f t="shared" si="0"/>
        <v>B+</v>
      </c>
    </row>
    <row r="23" spans="1:3" ht="12.75">
      <c r="A23" s="1" t="s">
        <v>25</v>
      </c>
      <c r="B23" s="1">
        <v>72</v>
      </c>
      <c r="C23" s="10" t="str">
        <f t="shared" si="0"/>
        <v>B+</v>
      </c>
    </row>
    <row r="24" spans="1:3" ht="12.75">
      <c r="A24" s="1" t="s">
        <v>16</v>
      </c>
      <c r="B24" s="1">
        <v>90</v>
      </c>
      <c r="C24" s="10" t="str">
        <f t="shared" si="0"/>
        <v>A</v>
      </c>
    </row>
    <row r="26" spans="1:3" ht="13.5" thickBot="1">
      <c r="A26" s="31"/>
      <c r="B26" s="31"/>
      <c r="C26" s="31"/>
    </row>
    <row r="27" spans="1:3" ht="12.75">
      <c r="A27" s="60" t="s">
        <v>129</v>
      </c>
      <c r="B27" s="106" t="s">
        <v>130</v>
      </c>
      <c r="C27" s="107"/>
    </row>
    <row r="28" spans="1:3" ht="12.75">
      <c r="A28" s="61" t="s">
        <v>33</v>
      </c>
      <c r="B28" s="102">
        <v>0</v>
      </c>
      <c r="C28" s="103"/>
    </row>
    <row r="29" spans="1:3" ht="12.75">
      <c r="A29" s="61" t="s">
        <v>30</v>
      </c>
      <c r="B29" s="102">
        <v>1</v>
      </c>
      <c r="C29" s="103"/>
    </row>
    <row r="30" spans="1:3" ht="12.75">
      <c r="A30" s="61" t="s">
        <v>30</v>
      </c>
      <c r="B30" s="102">
        <v>7</v>
      </c>
      <c r="C30" s="103"/>
    </row>
    <row r="31" spans="1:3" ht="12.75">
      <c r="A31" s="61" t="s">
        <v>28</v>
      </c>
      <c r="B31" s="102">
        <v>10</v>
      </c>
      <c r="C31" s="103"/>
    </row>
    <row r="32" spans="1:4" ht="13.5" thickBot="1">
      <c r="A32" s="62" t="s">
        <v>29</v>
      </c>
      <c r="B32" s="104">
        <v>2</v>
      </c>
      <c r="C32" s="105"/>
      <c r="D32" s="63"/>
    </row>
    <row r="33" spans="1:3" ht="12.75">
      <c r="A33" s="29"/>
      <c r="B33" s="29"/>
      <c r="C33" s="31"/>
    </row>
    <row r="34" spans="1:3" ht="12.75">
      <c r="A34" s="31"/>
      <c r="B34" s="31"/>
      <c r="C34" s="31"/>
    </row>
  </sheetData>
  <mergeCells count="6">
    <mergeCell ref="B31:C31"/>
    <mergeCell ref="B32:C32"/>
    <mergeCell ref="B27:C27"/>
    <mergeCell ref="B28:C28"/>
    <mergeCell ref="B29:C29"/>
    <mergeCell ref="B30:C30"/>
  </mergeCells>
  <conditionalFormatting sqref="E8:E9">
    <cfRule type="cellIs" priority="1" dxfId="0" operator="between" stopIfTrue="1">
      <formula>85</formula>
      <formula>100</formula>
    </cfRule>
  </conditionalFormatting>
  <conditionalFormatting sqref="G5:J5">
    <cfRule type="cellIs" priority="2" dxfId="1" operator="equal" stopIfTrue="1">
      <formula>"A"</formula>
    </cfRule>
    <cfRule type="cellIs" priority="3" dxfId="2" operator="equal" stopIfTrue="1">
      <formula>"A-"</formula>
    </cfRule>
    <cfRule type="cellIs" priority="4" dxfId="3" operator="equal" stopIfTrue="1">
      <formula>"B+"</formula>
    </cfRule>
  </conditionalFormatting>
  <printOptions/>
  <pageMargins left="0.75" right="0.75" top="1" bottom="1" header="0.5" footer="0.5"/>
  <pageSetup horizontalDpi="600" verticalDpi="600" orientation="portrait" paperSize="9" r:id="rId2"/>
  <headerFooter alignWithMargins="0">
    <oddFooter>&amp;L&amp;F&amp;C&amp;D&amp;R&amp;T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H36" sqref="H36"/>
    </sheetView>
  </sheetViews>
  <sheetFormatPr defaultColWidth="9.140625" defaultRowHeight="12.75"/>
  <cols>
    <col min="2" max="2" width="9.7109375" style="0" bestFit="1" customWidth="1"/>
    <col min="3" max="3" width="12.421875" style="0" bestFit="1" customWidth="1"/>
  </cols>
  <sheetData>
    <row r="2" ht="12.75">
      <c r="A2" s="15" t="s">
        <v>120</v>
      </c>
    </row>
    <row r="4" ht="12.75">
      <c r="A4" t="s">
        <v>121</v>
      </c>
    </row>
    <row r="6" ht="12.75">
      <c r="A6" t="s">
        <v>122</v>
      </c>
    </row>
    <row r="8" spans="1:3" ht="12.75">
      <c r="A8" s="36" t="s">
        <v>123</v>
      </c>
      <c r="B8" s="36" t="s">
        <v>124</v>
      </c>
      <c r="C8" s="36" t="s">
        <v>125</v>
      </c>
    </row>
    <row r="9" spans="1:3" ht="12.75">
      <c r="A9" s="57">
        <v>0.2</v>
      </c>
      <c r="B9" s="57">
        <v>1.4</v>
      </c>
      <c r="C9" s="57">
        <f>B9/A9</f>
        <v>6.999999999999999</v>
      </c>
    </row>
    <row r="10" spans="1:3" ht="12.75">
      <c r="A10" s="57">
        <v>0.4</v>
      </c>
      <c r="B10" s="57">
        <v>1.3</v>
      </c>
      <c r="C10" s="57">
        <f>B10/A10</f>
        <v>3.25</v>
      </c>
    </row>
    <row r="11" spans="1:3" ht="12.75">
      <c r="A11" s="57">
        <v>0.6</v>
      </c>
      <c r="B11" s="57">
        <v>1.2</v>
      </c>
      <c r="C11" s="57">
        <f>B11/A11</f>
        <v>2</v>
      </c>
    </row>
    <row r="12" spans="1:3" ht="12.75">
      <c r="A12" s="57">
        <v>0.8</v>
      </c>
      <c r="B12" s="57">
        <v>1.1</v>
      </c>
      <c r="C12" s="57">
        <f>B12/A12</f>
        <v>1.375</v>
      </c>
    </row>
    <row r="13" spans="1:3" ht="12.75">
      <c r="A13" s="57">
        <v>1</v>
      </c>
      <c r="B13" s="57">
        <v>1</v>
      </c>
      <c r="C13" s="57">
        <f>B13/A13</f>
        <v>1</v>
      </c>
    </row>
    <row r="15" ht="12.75">
      <c r="A15" t="s">
        <v>126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&amp;L&amp;F&amp;C&amp;D&amp;R&amp;T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6">
      <selection activeCell="F47" sqref="F47"/>
    </sheetView>
  </sheetViews>
  <sheetFormatPr defaultColWidth="9.140625" defaultRowHeight="12.75"/>
  <cols>
    <col min="1" max="1" width="11.140625" style="0" bestFit="1" customWidth="1"/>
    <col min="2" max="2" width="11.28125" style="0" bestFit="1" customWidth="1"/>
    <col min="3" max="3" width="13.140625" style="0" customWidth="1"/>
    <col min="4" max="4" width="13.7109375" style="0" customWidth="1"/>
    <col min="5" max="5" width="12.00390625" style="0" bestFit="1" customWidth="1"/>
    <col min="6" max="6" width="14.00390625" style="0" bestFit="1" customWidth="1"/>
    <col min="7" max="7" width="12.00390625" style="0" bestFit="1" customWidth="1"/>
    <col min="9" max="9" width="13.421875" style="0" bestFit="1" customWidth="1"/>
  </cols>
  <sheetData>
    <row r="2" spans="1:3" ht="12.75">
      <c r="A2" s="108" t="s">
        <v>86</v>
      </c>
      <c r="B2" s="108"/>
      <c r="C2" s="108"/>
    </row>
    <row r="3" ht="13.5" thickBot="1"/>
    <row r="4" spans="1:2" ht="13.5" thickBot="1">
      <c r="A4" s="47" t="s">
        <v>63</v>
      </c>
      <c r="B4" s="48" t="s">
        <v>64</v>
      </c>
    </row>
    <row r="5" spans="1:2" ht="12.75">
      <c r="A5" s="7">
        <v>132</v>
      </c>
      <c r="B5" s="9">
        <v>54</v>
      </c>
    </row>
    <row r="6" spans="1:2" ht="12.75">
      <c r="A6" s="2">
        <v>134</v>
      </c>
      <c r="B6" s="3">
        <v>53</v>
      </c>
    </row>
    <row r="7" spans="1:2" ht="12.75">
      <c r="A7" s="2">
        <v>145</v>
      </c>
      <c r="B7" s="3">
        <v>56</v>
      </c>
    </row>
    <row r="8" spans="1:2" ht="12.75">
      <c r="A8" s="2">
        <v>147</v>
      </c>
      <c r="B8" s="3">
        <v>57</v>
      </c>
    </row>
    <row r="9" spans="1:2" ht="12.75">
      <c r="A9" s="2">
        <v>165</v>
      </c>
      <c r="B9" s="3">
        <v>68</v>
      </c>
    </row>
    <row r="10" spans="1:2" ht="12.75">
      <c r="A10" s="2">
        <v>187</v>
      </c>
      <c r="B10" s="3">
        <v>73</v>
      </c>
    </row>
    <row r="11" spans="1:2" ht="12.75">
      <c r="A11" s="2">
        <v>197</v>
      </c>
      <c r="B11" s="3">
        <v>77</v>
      </c>
    </row>
    <row r="12" spans="1:2" ht="12.75">
      <c r="A12" s="2">
        <v>201</v>
      </c>
      <c r="B12" s="3">
        <v>79</v>
      </c>
    </row>
    <row r="13" spans="1:2" ht="12.75">
      <c r="A13" s="2">
        <v>234</v>
      </c>
      <c r="B13" s="3">
        <v>73</v>
      </c>
    </row>
    <row r="14" spans="1:2" ht="13.5" thickBot="1">
      <c r="A14" s="4">
        <v>245</v>
      </c>
      <c r="B14" s="6">
        <v>82</v>
      </c>
    </row>
    <row r="17" spans="1:2" ht="12.75">
      <c r="A17" s="111" t="s">
        <v>65</v>
      </c>
      <c r="B17" s="112"/>
    </row>
    <row r="19" spans="1:2" ht="12.75">
      <c r="A19" s="109" t="s">
        <v>66</v>
      </c>
      <c r="B19" s="110"/>
    </row>
    <row r="20" spans="1:2" ht="12.75">
      <c r="A20" s="25" t="s">
        <v>67</v>
      </c>
      <c r="B20" s="26">
        <v>0.9120321853135684</v>
      </c>
    </row>
    <row r="21" spans="1:2" ht="12.75">
      <c r="A21" s="25" t="s">
        <v>68</v>
      </c>
      <c r="B21" s="26">
        <v>0.8318027070478432</v>
      </c>
    </row>
    <row r="22" spans="1:2" ht="12.75">
      <c r="A22" s="25" t="s">
        <v>69</v>
      </c>
      <c r="B22" s="26">
        <v>0.8107780454288236</v>
      </c>
    </row>
    <row r="23" spans="1:2" ht="12.75">
      <c r="A23" s="25" t="s">
        <v>70</v>
      </c>
      <c r="B23" s="26">
        <v>4.8690254098337284</v>
      </c>
    </row>
    <row r="24" spans="1:2" ht="12.75">
      <c r="A24" s="27" t="s">
        <v>71</v>
      </c>
      <c r="B24" s="28">
        <v>10</v>
      </c>
    </row>
    <row r="26" ht="13.5" thickBot="1">
      <c r="A26" t="s">
        <v>72</v>
      </c>
    </row>
    <row r="27" spans="1:6" ht="12.75">
      <c r="A27" s="49"/>
      <c r="B27" s="49" t="s">
        <v>77</v>
      </c>
      <c r="C27" s="49" t="s">
        <v>78</v>
      </c>
      <c r="D27" s="49" t="s">
        <v>79</v>
      </c>
      <c r="E27" s="49" t="s">
        <v>80</v>
      </c>
      <c r="F27" s="49" t="s">
        <v>81</v>
      </c>
    </row>
    <row r="28" spans="1:6" ht="12.75">
      <c r="A28" s="29" t="s">
        <v>73</v>
      </c>
      <c r="B28" s="29">
        <v>1</v>
      </c>
      <c r="C28" s="29">
        <v>937.9407324671479</v>
      </c>
      <c r="D28" s="29">
        <v>937.9407324671479</v>
      </c>
      <c r="E28" s="29">
        <v>39.563191176183636</v>
      </c>
      <c r="F28" s="29">
        <v>0.00023532871784873768</v>
      </c>
    </row>
    <row r="29" spans="1:6" ht="12.75">
      <c r="A29" s="29" t="s">
        <v>74</v>
      </c>
      <c r="B29" s="29">
        <v>8</v>
      </c>
      <c r="C29" s="29">
        <v>189.65926753285203</v>
      </c>
      <c r="D29" s="29">
        <v>23.707408441606503</v>
      </c>
      <c r="E29" s="29"/>
      <c r="F29" s="29"/>
    </row>
    <row r="30" spans="1:6" ht="13.5" thickBot="1">
      <c r="A30" s="30" t="s">
        <v>75</v>
      </c>
      <c r="B30" s="30">
        <v>9</v>
      </c>
      <c r="C30" s="30">
        <v>1127.6</v>
      </c>
      <c r="D30" s="30"/>
      <c r="E30" s="30"/>
      <c r="F30" s="30"/>
    </row>
    <row r="31" ht="13.5" thickBot="1"/>
    <row r="32" spans="1:6" ht="12.75">
      <c r="A32" s="49"/>
      <c r="B32" s="49" t="s">
        <v>82</v>
      </c>
      <c r="C32" s="49" t="s">
        <v>70</v>
      </c>
      <c r="D32" s="49" t="s">
        <v>83</v>
      </c>
      <c r="E32" s="49" t="s">
        <v>84</v>
      </c>
      <c r="F32" s="49" t="s">
        <v>85</v>
      </c>
    </row>
    <row r="33" spans="1:6" ht="12.75">
      <c r="A33" s="29" t="s">
        <v>76</v>
      </c>
      <c r="B33" s="29">
        <v>22.307668499068107</v>
      </c>
      <c r="C33" s="29">
        <v>7.3013728142008905</v>
      </c>
      <c r="D33" s="29">
        <v>3.0552704356748563</v>
      </c>
      <c r="E33" s="29">
        <v>0.015694897616430493</v>
      </c>
      <c r="F33" s="29">
        <v>5.470672610763046</v>
      </c>
    </row>
    <row r="34" spans="1:6" ht="13.5" thickBot="1">
      <c r="A34" s="30" t="s">
        <v>63</v>
      </c>
      <c r="B34" s="30">
        <v>0.25121618075507496</v>
      </c>
      <c r="C34" s="30">
        <v>0.03993943817779152</v>
      </c>
      <c r="D34" s="30">
        <v>6.289927756038509</v>
      </c>
      <c r="E34" s="30">
        <v>0.0002353287178487377</v>
      </c>
      <c r="F34" s="30">
        <v>0.15911567123544315</v>
      </c>
    </row>
  </sheetData>
  <mergeCells count="3">
    <mergeCell ref="A2:C2"/>
    <mergeCell ref="A19:B19"/>
    <mergeCell ref="A17:B1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&amp;L&amp;F&amp;C&amp;D&amp;R&amp;T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User</dc:creator>
  <cp:keywords/>
  <dc:description/>
  <cp:lastModifiedBy>COMP13</cp:lastModifiedBy>
  <cp:lastPrinted>2006-02-02T02:16:07Z</cp:lastPrinted>
  <dcterms:created xsi:type="dcterms:W3CDTF">2006-01-17T06:20:45Z</dcterms:created>
  <dcterms:modified xsi:type="dcterms:W3CDTF">2006-02-02T05:11:01Z</dcterms:modified>
  <cp:category/>
  <cp:version/>
  <cp:contentType/>
  <cp:contentStatus/>
</cp:coreProperties>
</file>